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МЕНЮ_ХЭХ " sheetId="1" state="visible" r:id="rId2"/>
    <sheet name="Структура в сравнении" sheetId="2" state="visible" r:id="rId3"/>
    <sheet name="Исх.меню + ХЕ" sheetId="3" state="visible" r:id="rId4"/>
    <sheet name="Соотношение ЭЦ " sheetId="4" state="visible" r:id="rId5"/>
  </sheets>
  <definedNames>
    <definedName function="false" hidden="false" localSheetId="0" name="_xlnm.Print_Area" vbProcedure="false">' МЕНЮ_ХЭХ '!$A$1:$P$329</definedName>
    <definedName function="false" hidden="false" localSheetId="2" name="_xlnm.Print_Area" vbProcedure="false">'Исх.меню + ХЕ'!$A$2:$P$210</definedName>
    <definedName function="false" hidden="false" localSheetId="3" name="_xlnm.Print_Area" vbProcedure="false">'Соотношение ЭЦ '!$A$1:$P$67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<sst xmlns="http://schemas.openxmlformats.org/spreadsheetml/2006/main" count="1557" uniqueCount="385">
  <si>
    <t xml:space="preserve">Вариант реализации 10-ти дневного типового диетического меню (СД) для обучающихся общеобразовательных организаций Краснодарского края </t>
  </si>
  <si>
    <t xml:space="preserve">Возраст 7-11 лет</t>
  </si>
  <si>
    <t xml:space="preserve">Сезон осенне-зимний</t>
  </si>
  <si>
    <t xml:space="preserve">№ рец.</t>
  </si>
  <si>
    <t xml:space="preserve">Наименование дней недели, блюд</t>
  </si>
  <si>
    <t xml:space="preserve">Масса порции</t>
  </si>
  <si>
    <t xml:space="preserve">ХЕ</t>
  </si>
  <si>
    <t xml:space="preserve">Пищевые вещества (г)</t>
  </si>
  <si>
    <t xml:space="preserve">Энергетическая ценность (ккал)</t>
  </si>
  <si>
    <t xml:space="preserve">Витамины (мг)</t>
  </si>
  <si>
    <t xml:space="preserve">Минеральные вещества (мг)</t>
  </si>
  <si>
    <t xml:space="preserve">Б</t>
  </si>
  <si>
    <t xml:space="preserve">Ж</t>
  </si>
  <si>
    <t xml:space="preserve">У</t>
  </si>
  <si>
    <t xml:space="preserve">В1</t>
  </si>
  <si>
    <t xml:space="preserve">С</t>
  </si>
  <si>
    <t xml:space="preserve">А (мкг)</t>
  </si>
  <si>
    <t xml:space="preserve">Е</t>
  </si>
  <si>
    <t xml:space="preserve">Са</t>
  </si>
  <si>
    <t xml:space="preserve">Р</t>
  </si>
  <si>
    <t xml:space="preserve">Mg</t>
  </si>
  <si>
    <t xml:space="preserve">Fe</t>
  </si>
  <si>
    <t xml:space="preserve">День/неделя: Понедельник-1</t>
  </si>
  <si>
    <t xml:space="preserve">_Завтрак</t>
  </si>
  <si>
    <t xml:space="preserve">183/М/СД</t>
  </si>
  <si>
    <t xml:space="preserve">Каша жидкая молочная из гречневой  крупы (сироп стевии)</t>
  </si>
  <si>
    <t xml:space="preserve">Сыр порционно</t>
  </si>
  <si>
    <t xml:space="preserve">Бутерброд с отварными мясными продуктами (говядина)</t>
  </si>
  <si>
    <t xml:space="preserve">Бутерброд с отварными мясными продуктами, хлеб ржаной </t>
  </si>
  <si>
    <t xml:space="preserve">Какао с молоком со стевией</t>
  </si>
  <si>
    <t xml:space="preserve">Фрукты (яблоки) </t>
  </si>
  <si>
    <t xml:space="preserve">Итого за _Завтрак</t>
  </si>
  <si>
    <t xml:space="preserve">Второй завтрак</t>
  </si>
  <si>
    <t xml:space="preserve">Смесь из сухофруктов (орехи грецк., курага, чернослив)</t>
  </si>
  <si>
    <t xml:space="preserve">Йогурт</t>
  </si>
  <si>
    <t xml:space="preserve">Фрукты (мандарины) </t>
  </si>
  <si>
    <t xml:space="preserve">Итого за Второй завтрак</t>
  </si>
  <si>
    <t xml:space="preserve">Обед</t>
  </si>
  <si>
    <t xml:space="preserve">Щи из свежей капусты с картофелем</t>
  </si>
  <si>
    <t xml:space="preserve">Гуляш из говядины (говяд.б/к., овс.мука), 45/45</t>
  </si>
  <si>
    <t xml:space="preserve">Каша вязкая гречневая на воде</t>
  </si>
  <si>
    <t xml:space="preserve">Компот из вишни с сиропом стевии</t>
  </si>
  <si>
    <t xml:space="preserve">Хлеб ржаной</t>
  </si>
  <si>
    <t xml:space="preserve">Фрукты (яблоки)</t>
  </si>
  <si>
    <t xml:space="preserve">Итого за Обед</t>
  </si>
  <si>
    <t xml:space="preserve">Полдник</t>
  </si>
  <si>
    <t xml:space="preserve">Фрукты (мандарины)</t>
  </si>
  <si>
    <t xml:space="preserve">Итого за Полдник</t>
  </si>
  <si>
    <t xml:space="preserve">Всего за Понедельник-1</t>
  </si>
  <si>
    <t xml:space="preserve">День/неделя: Вторник-1</t>
  </si>
  <si>
    <t xml:space="preserve">Овощи натуральные свежие (огурцы)</t>
  </si>
  <si>
    <t xml:space="preserve">Жаркое по-домашнему (говядина б/к)</t>
  </si>
  <si>
    <t xml:space="preserve">Фруктовый чай со стевией (яблоки свежие)</t>
  </si>
  <si>
    <t xml:space="preserve">Кефир (2,5%)</t>
  </si>
  <si>
    <t xml:space="preserve">Огурец свежий</t>
  </si>
  <si>
    <t xml:space="preserve">Суп крестьянский с крупой (перловая)</t>
  </si>
  <si>
    <t xml:space="preserve">Рыба припущенная (горбуша филе)</t>
  </si>
  <si>
    <t xml:space="preserve">139/М/СД</t>
  </si>
  <si>
    <t xml:space="preserve">Капуста тушеная</t>
  </si>
  <si>
    <t xml:space="preserve">Компот из сухофруктов с сиропом стевии</t>
  </si>
  <si>
    <t xml:space="preserve">Всего за Вторник-1</t>
  </si>
  <si>
    <t xml:space="preserve">День/неделя: Среда-1</t>
  </si>
  <si>
    <t xml:space="preserve">Салат из свежих помидоров и огурцов</t>
  </si>
  <si>
    <t xml:space="preserve">Котлеты рубленные из птицы  (курица тушка) (хлеб ржаной)</t>
  </si>
  <si>
    <t xml:space="preserve">Соус сметанный (сметана 10%)</t>
  </si>
  <si>
    <t xml:space="preserve">Каша ячневая вязкая на воде с маслом сливочным</t>
  </si>
  <si>
    <t xml:space="preserve">Кофейный напиток с молоком со стевией</t>
  </si>
  <si>
    <t xml:space="preserve">Суп картофельный  с мясными фрикадельками, 250/20 гр.</t>
  </si>
  <si>
    <t xml:space="preserve">Запеканка творожная (твор.5%, сироп ст., овс.мука, смет.10%)</t>
  </si>
  <si>
    <t xml:space="preserve">Соус абрикосовый</t>
  </si>
  <si>
    <t xml:space="preserve">457/СД</t>
  </si>
  <si>
    <t xml:space="preserve">Компот из черной смородины (сироп стевии 5 г.)</t>
  </si>
  <si>
    <t xml:space="preserve">Всего за Среда-1</t>
  </si>
  <si>
    <t xml:space="preserve">День/неделя: Четверг-1</t>
  </si>
  <si>
    <t xml:space="preserve">Салат из белокачанной капусты с яблоками (без сахара)</t>
  </si>
  <si>
    <t xml:space="preserve">Рыба запеченая под молочным соусом (минтай филе, овс.мука)</t>
  </si>
  <si>
    <t xml:space="preserve">Картофель отварной</t>
  </si>
  <si>
    <t xml:space="preserve">Чай с лимоном (сироп стевии 5 г.), 200/7г</t>
  </si>
  <si>
    <t xml:space="preserve">Рассольник ленинградский (крупа перловая)</t>
  </si>
  <si>
    <t xml:space="preserve">320К/СД</t>
  </si>
  <si>
    <t xml:space="preserve">Куриное филе запеченое (грудки кур)</t>
  </si>
  <si>
    <t xml:space="preserve">Рагу из овощей (овс.мука, сметана 10%)</t>
  </si>
  <si>
    <t xml:space="preserve">Всего за Четверг-1</t>
  </si>
  <si>
    <t xml:space="preserve">День/неделя: Пятница-1</t>
  </si>
  <si>
    <t xml:space="preserve">Помидоры порционные</t>
  </si>
  <si>
    <t xml:space="preserve">Омлет  (белковый) с отварным картофелем</t>
  </si>
  <si>
    <t xml:space="preserve">Борщ с фасолью и картофелем</t>
  </si>
  <si>
    <t xml:space="preserve">Рыба тушеная в томате с овощами (треска)</t>
  </si>
  <si>
    <t xml:space="preserve">Чай с молоком с сиропом стевии</t>
  </si>
  <si>
    <t xml:space="preserve">Всего за Пятница-1</t>
  </si>
  <si>
    <t xml:space="preserve">День/неделя: Понедельник-2</t>
  </si>
  <si>
    <t xml:space="preserve"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</si>
  <si>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</si>
  <si>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</si>
  <si>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 xml:space="preserve">Суп из овощей</t>
  </si>
  <si>
    <t xml:space="preserve">50 К/СД</t>
  </si>
  <si>
    <t xml:space="preserve">Салат из зеленого горошка</t>
  </si>
  <si>
    <t xml:space="preserve">Компот из свежих яблок  сиропом стевии </t>
  </si>
  <si>
    <t xml:space="preserve">Йогурт,</t>
  </si>
  <si>
    <t xml:space="preserve">Всего за Понедельник-2</t>
  </si>
  <si>
    <t xml:space="preserve">День/неделя: Вторник-2</t>
  </si>
  <si>
    <t xml:space="preserve">Овощи натуральные свежие (помидоры)</t>
  </si>
  <si>
    <t xml:space="preserve">Шницель рыбный (минтай филе) с маслом, 85/5</t>
  </si>
  <si>
    <t xml:space="preserve">Компот из сухофруктов с сиропом стевии </t>
  </si>
  <si>
    <t xml:space="preserve">81М/СД</t>
  </si>
  <si>
    <t xml:space="preserve">Борщ (без картофеля)</t>
  </si>
  <si>
    <t xml:space="preserve">256М/СД</t>
  </si>
  <si>
    <t xml:space="preserve">Мясо тушёное (говядина б/к), мука овс.</t>
  </si>
  <si>
    <t xml:space="preserve">Всего за Вторник-2</t>
  </si>
  <si>
    <t xml:space="preserve">День/неделя: Среда-2</t>
  </si>
  <si>
    <t xml:space="preserve">Салат из белокочанной капусты с морковью (для меню г.Краснодар), 80</t>
  </si>
  <si>
    <t xml:space="preserve">Тефтели (говядина б/к) 1-ый вариант без соуса (хлеб ржаной, мука овс.)</t>
  </si>
  <si>
    <t xml:space="preserve">Соус сметанный (овсяная мука)</t>
  </si>
  <si>
    <t xml:space="preserve">Каша вязкая гречневая на воде (для меню г. Краснодар), 150/5 г.</t>
  </si>
  <si>
    <t xml:space="preserve">Суп картофельный с бобовыми, 250</t>
  </si>
  <si>
    <t xml:space="preserve">Котлеты или биточки рыбные (минтай филе, хлеб ржаной)</t>
  </si>
  <si>
    <t xml:space="preserve">Компот из сухофруктов с сиропом стевии, 200 г</t>
  </si>
  <si>
    <t xml:space="preserve">Всего за Среда-2</t>
  </si>
  <si>
    <t xml:space="preserve">День/неделя: Четверг-2</t>
  </si>
  <si>
    <t xml:space="preserve">Пудинг творожный (твор.5%, сироп стевии, сметана 10%)</t>
  </si>
  <si>
    <t xml:space="preserve">Шницель натурально рубленный (гов.б/к)</t>
  </si>
  <si>
    <t xml:space="preserve">Каша вязкая пшеничная на воде (для меню г. Краснодар), 150/5 г.</t>
  </si>
  <si>
    <t xml:space="preserve">352М/СД</t>
  </si>
  <si>
    <t xml:space="preserve">Кисель из яблок со стевией</t>
  </si>
  <si>
    <t xml:space="preserve">Всего за Четверг-2</t>
  </si>
  <si>
    <t xml:space="preserve">День/неделя: Пятница-2</t>
  </si>
  <si>
    <t xml:space="preserve">Огурцы свежие</t>
  </si>
  <si>
    <t xml:space="preserve">Фрикадельки из кур</t>
  </si>
  <si>
    <t xml:space="preserve">Соус молочный</t>
  </si>
  <si>
    <t xml:space="preserve">Кофейный напиток с молоком со стевией </t>
  </si>
  <si>
    <t xml:space="preserve">Борщ из свежей капусты с картофелем</t>
  </si>
  <si>
    <t xml:space="preserve">Плов из птицы (перловая крупа, грудки кур)</t>
  </si>
  <si>
    <t xml:space="preserve">Всего за Пятница-2</t>
  </si>
  <si>
    <t xml:space="preserve">Итого</t>
  </si>
  <si>
    <t xml:space="preserve">дней:</t>
  </si>
  <si>
    <t xml:space="preserve">Итого за завтраки</t>
  </si>
  <si>
    <t xml:space="preserve">Среднее значение за завтраки</t>
  </si>
  <si>
    <t xml:space="preserve">Соотношение БЖУ в % от ЭЦ</t>
  </si>
  <si>
    <t xml:space="preserve">Выполнение МР, % от суточной нормы </t>
  </si>
  <si>
    <t xml:space="preserve">Итого за второй завтрак</t>
  </si>
  <si>
    <t xml:space="preserve">Итого за обеды</t>
  </si>
  <si>
    <t xml:space="preserve">Среднее значение за обеды</t>
  </si>
  <si>
    <t xml:space="preserve">Итого за полдники</t>
  </si>
  <si>
    <t xml:space="preserve">Среднее значение за полдники</t>
  </si>
  <si>
    <t xml:space="preserve">Итого за весь период </t>
  </si>
  <si>
    <t xml:space="preserve">Среднее значение </t>
  </si>
  <si>
    <t xml:space="preserve">Расчетная норма по МР 2.4.0162-19</t>
  </si>
  <si>
    <t xml:space="preserve">Сравнительная структура типового основного и типового диетического (сахарный диабет) меню</t>
  </si>
  <si>
    <t xml:space="preserve">Основное меню 7+ лет</t>
  </si>
  <si>
    <t xml:space="preserve">Меню диабет 7+ лет</t>
  </si>
  <si>
    <t xml:space="preserve">Меню БМД 7+ лет</t>
  </si>
  <si>
    <t xml:space="preserve">Завтрак</t>
  </si>
  <si>
    <t xml:space="preserve">Каша жидкая молочная (рисовая) </t>
  </si>
  <si>
    <t xml:space="preserve">182М</t>
  </si>
  <si>
    <t xml:space="preserve">Каша жидкая молочная из овсяной  крупы (со стевией)</t>
  </si>
  <si>
    <t xml:space="preserve">Бутерброд с сыром "Голландский" и маслом сливочным</t>
  </si>
  <si>
    <t xml:space="preserve">4М</t>
  </si>
  <si>
    <t xml:space="preserve">Бутерброд с мясом и сыром 40/20/10</t>
  </si>
  <si>
    <t xml:space="preserve">Фрукты свежие (яблоки)</t>
  </si>
  <si>
    <t xml:space="preserve">Фрукты свежие (яблоки) </t>
  </si>
  <si>
    <t xml:space="preserve">15М</t>
  </si>
  <si>
    <t xml:space="preserve">Бутерброд с отварными мясными продуктами  (с хлебом ржаным йодированным)</t>
  </si>
  <si>
    <t xml:space="preserve">Какао с молоком</t>
  </si>
  <si>
    <t xml:space="preserve">Хлеб пшеничный</t>
  </si>
  <si>
    <t xml:space="preserve">Итого за Завтрак</t>
  </si>
  <si>
    <t xml:space="preserve">Промежуточное питание</t>
  </si>
  <si>
    <t xml:space="preserve">Смесь из сухофруктов </t>
  </si>
  <si>
    <t xml:space="preserve">Йогурт </t>
  </si>
  <si>
    <t xml:space="preserve">Итого за Промежуточное питание</t>
  </si>
  <si>
    <t xml:space="preserve">88М</t>
  </si>
  <si>
    <t xml:space="preserve">Гуляш</t>
  </si>
  <si>
    <t xml:space="preserve">Гуляш из говядины</t>
  </si>
  <si>
    <t xml:space="preserve">Каша вязкая с маслом сливочным  (перловая), 150/5</t>
  </si>
  <si>
    <t xml:space="preserve">Каша вязкая гречневая на воде (для меню г. Краснодар)</t>
  </si>
  <si>
    <t xml:space="preserve">Фрукты свежие  (яблоки)</t>
  </si>
  <si>
    <t xml:space="preserve">Сок натуральный (грушевый)</t>
  </si>
  <si>
    <t xml:space="preserve">Компот из вишни со стевией</t>
  </si>
  <si>
    <t xml:space="preserve">Хлеб пшеничный </t>
  </si>
  <si>
    <t xml:space="preserve">Хлеб ржаной йодированный</t>
  </si>
  <si>
    <t xml:space="preserve">Итого за обед</t>
  </si>
  <si>
    <t xml:space="preserve">Смесь из сухофруктов</t>
  </si>
  <si>
    <t xml:space="preserve">Овощи свежие (огурцы)</t>
  </si>
  <si>
    <t xml:space="preserve">71М</t>
  </si>
  <si>
    <t xml:space="preserve">Подгарнировка из овощей свежих (огурцы)</t>
  </si>
  <si>
    <t xml:space="preserve">Жаркое по-домашнему</t>
  </si>
  <si>
    <t xml:space="preserve">Жаркое по-домашнему (говядина)</t>
  </si>
  <si>
    <t xml:space="preserve">259М/СД</t>
  </si>
  <si>
    <t xml:space="preserve">Фруктовый чай</t>
  </si>
  <si>
    <t xml:space="preserve">Фруктовый чай со стевией (яблоки свежие), 200</t>
  </si>
  <si>
    <t xml:space="preserve">Фруктовый чай со стевией</t>
  </si>
  <si>
    <t xml:space="preserve">Кисломолочный продукт (кефир 2,5 %-ой жирности)</t>
  </si>
  <si>
    <t xml:space="preserve">Кисломолочный продукт (кефир 1,5 %-ой жирности)</t>
  </si>
  <si>
    <t xml:space="preserve">Овощи свежие  (огурцы)</t>
  </si>
  <si>
    <t xml:space="preserve">Подгарнировка из овощей свежих  (огурцы)</t>
  </si>
  <si>
    <t xml:space="preserve">Суп крестьянский с крупой </t>
  </si>
  <si>
    <t xml:space="preserve">Суп крестьянский с крупой  (перловая)</t>
  </si>
  <si>
    <t xml:space="preserve">Рыба припущенная </t>
  </si>
  <si>
    <t xml:space="preserve">Рыба припущенная (горбуша филе) </t>
  </si>
  <si>
    <t xml:space="preserve">Картофельное пюре</t>
  </si>
  <si>
    <t xml:space="preserve">199М</t>
  </si>
  <si>
    <t xml:space="preserve">Пюре из бобовых</t>
  </si>
  <si>
    <t xml:space="preserve">Компот из сухофруктов</t>
  </si>
  <si>
    <t xml:space="preserve">Компот из сухофруктов со стевией</t>
  </si>
  <si>
    <t xml:space="preserve">Молоко 2,5 %-ной жирности</t>
  </si>
  <si>
    <t xml:space="preserve">Салат из овощей (помидоров и огурцов)</t>
  </si>
  <si>
    <t xml:space="preserve">Котлеты рубленные из кур, запеченные с соусом молочным</t>
  </si>
  <si>
    <t xml:space="preserve">294М/330М/СД</t>
  </si>
  <si>
    <t xml:space="preserve">Котлеты рубленные из птицы (кур.) с соусом сметанным, 80/30</t>
  </si>
  <si>
    <t xml:space="preserve">Каша вязкая с маслом сливочным (ячневая), 130/5</t>
  </si>
  <si>
    <t xml:space="preserve">Каша вязкая с маслом сливочным (ячневая), 150</t>
  </si>
  <si>
    <t xml:space="preserve">Кофейный напиток</t>
  </si>
  <si>
    <t xml:space="preserve">Кофейный напиток со стевией</t>
  </si>
  <si>
    <t xml:space="preserve">Сок натуральный (яблочный)</t>
  </si>
  <si>
    <t xml:space="preserve">Суп картофельный с мясными фрикадельками, 250/20</t>
  </si>
  <si>
    <t xml:space="preserve">Запеканка из творога</t>
  </si>
  <si>
    <t xml:space="preserve">223М/СД</t>
  </si>
  <si>
    <t xml:space="preserve">Соус сметанный сладкий</t>
  </si>
  <si>
    <t xml:space="preserve">326ММ/СД</t>
  </si>
  <si>
    <t xml:space="preserve">Соус сметанный со стевией</t>
  </si>
  <si>
    <t xml:space="preserve">Компот из ягод </t>
  </si>
  <si>
    <t xml:space="preserve">457К/СД</t>
  </si>
  <si>
    <t xml:space="preserve">Компот из ягод со стевией</t>
  </si>
  <si>
    <t xml:space="preserve">Кисломолочный продукт (ряженка 2,7 %-ной жирности)</t>
  </si>
  <si>
    <t xml:space="preserve">Кисломолочный продукт (ряженка 2,5 %-ной жирности)</t>
  </si>
  <si>
    <t xml:space="preserve">Фрукты (мандарины) потери </t>
  </si>
  <si>
    <t xml:space="preserve">Салат из овощей (белокачанной капусты)</t>
  </si>
  <si>
    <t xml:space="preserve">46М/СД</t>
  </si>
  <si>
    <t xml:space="preserve">Рыба запеченная с молочным соусом</t>
  </si>
  <si>
    <t xml:space="preserve">Рыба запеченная с молочным соусом (минтай филе)</t>
  </si>
  <si>
    <t xml:space="preserve">Каша гречневая рассыпчатая</t>
  </si>
  <si>
    <t xml:space="preserve">Чай с лимоном</t>
  </si>
  <si>
    <t xml:space="preserve">Чай с лимоном со стевией</t>
  </si>
  <si>
    <t xml:space="preserve">Пирог фруктовый "Школьный"</t>
  </si>
  <si>
    <t xml:space="preserve">Рассольник по-ленинградски</t>
  </si>
  <si>
    <t xml:space="preserve">Рассольник по-ленинградски (крупа перловая)</t>
  </si>
  <si>
    <t xml:space="preserve">Птица запеченная </t>
  </si>
  <si>
    <t xml:space="preserve">Рагу из овощей</t>
  </si>
  <si>
    <t xml:space="preserve">Фрукты свежие (груши)</t>
  </si>
  <si>
    <t xml:space="preserve">Овощи свежие (помидоры)</t>
  </si>
  <si>
    <t xml:space="preserve">Подгарнировка из свежих овощей (помидоры)</t>
  </si>
  <si>
    <t xml:space="preserve">Омлет с колбасой или сосисками</t>
  </si>
  <si>
    <t xml:space="preserve">Омлет белковый с отварным картофелем </t>
  </si>
  <si>
    <t xml:space="preserve">213М/СД</t>
  </si>
  <si>
    <t xml:space="preserve">Омлет с отварным картофелем </t>
  </si>
  <si>
    <t xml:space="preserve">Фрукты свежие (мандарины)</t>
  </si>
  <si>
    <t xml:space="preserve">Итого за завтрак</t>
  </si>
  <si>
    <t xml:space="preserve">Борщ с картофелем и фасолью</t>
  </si>
  <si>
    <t xml:space="preserve">Салат из свежих огурцов и помидоров</t>
  </si>
  <si>
    <t xml:space="preserve">Рыба тушенная в томате с овощами </t>
  </si>
  <si>
    <t xml:space="preserve">Чай с молоком        </t>
  </si>
  <si>
    <t xml:space="preserve">Чай с молоком со стевией       </t>
  </si>
  <si>
    <t xml:space="preserve">Пирог фруктовый "Кубанский"</t>
  </si>
  <si>
    <t xml:space="preserve">Сок натуральный (виноградный)</t>
  </si>
  <si>
    <t xml:space="preserve">174М/СД</t>
  </si>
  <si>
    <t xml:space="preserve">Подгарнировка из свежих овощей (огурцы)</t>
  </si>
  <si>
    <t xml:space="preserve">Котлеты (биточки) особые</t>
  </si>
  <si>
    <t xml:space="preserve">Чай с сахаром </t>
  </si>
  <si>
    <t xml:space="preserve">Чай с сахаром  со стевией</t>
  </si>
  <si>
    <t xml:space="preserve">Сок натуральный (персиковый)</t>
  </si>
  <si>
    <t xml:space="preserve">Л135</t>
  </si>
  <si>
    <t xml:space="preserve">Омлет с сыром</t>
  </si>
  <si>
    <t xml:space="preserve">Зеленый горошек консервированный</t>
  </si>
  <si>
    <t xml:space="preserve">Кисломолочный продукт (йогурт 2,7 %-ной жирности)</t>
  </si>
  <si>
    <t xml:space="preserve">Кисломолочный продукт (йогурт 2,5 %-ной жирности)</t>
  </si>
  <si>
    <t xml:space="preserve">Компот из свежих яблок (со стевией)</t>
  </si>
  <si>
    <t xml:space="preserve">Подгарнировка из овощей свежих (помидоры)</t>
  </si>
  <si>
    <t xml:space="preserve">Шницель рыбный натуральный  </t>
  </si>
  <si>
    <t xml:space="preserve">Шницель рыбный натуральный  (минтай филе)</t>
  </si>
  <si>
    <t xml:space="preserve">Картофель отварной </t>
  </si>
  <si>
    <t xml:space="preserve">1741М/СД</t>
  </si>
  <si>
    <t xml:space="preserve">Каша перловая рассыпчатая</t>
  </si>
  <si>
    <t xml:space="preserve">Напиток из сухофруктов </t>
  </si>
  <si>
    <t xml:space="preserve">Напиток из сухофруктов со стевией</t>
  </si>
  <si>
    <t xml:space="preserve">Сок  натуральный (грушевый)</t>
  </si>
  <si>
    <t xml:space="preserve">Яблоко</t>
  </si>
  <si>
    <t xml:space="preserve">Борщ </t>
  </si>
  <si>
    <t xml:space="preserve">256/330</t>
  </si>
  <si>
    <t xml:space="preserve">Мясо тушеное в соусе</t>
  </si>
  <si>
    <t xml:space="preserve">Каша вязкая с маслом сливочным (рисовая), 150/5</t>
  </si>
  <si>
    <t xml:space="preserve">Каша вязкая с маслом сливочным (ячневая), 150/5</t>
  </si>
  <si>
    <t xml:space="preserve">Напиток из сухофруктов</t>
  </si>
  <si>
    <t xml:space="preserve">Орехи грецкие/курага/чернослив</t>
  </si>
  <si>
    <t xml:space="preserve">Салат из овощей (белокачанной капусты с морковью)</t>
  </si>
  <si>
    <t xml:space="preserve">Пудинг из творога (запечённый) с соусом абрикосовым, 160/15</t>
  </si>
  <si>
    <t xml:space="preserve">Тефтели из говядины с соусом сметанным, 60/50</t>
  </si>
  <si>
    <t xml:space="preserve">278М/330М/СД</t>
  </si>
  <si>
    <t xml:space="preserve">Каша вязкая с маслом сливочным (гречневая), 150/5</t>
  </si>
  <si>
    <t xml:space="preserve">Кондитерское изделие (печенье сахарное)</t>
  </si>
  <si>
    <t xml:space="preserve">Овощи натуральные </t>
  </si>
  <si>
    <t xml:space="preserve">Л 147</t>
  </si>
  <si>
    <t xml:space="preserve">Суп с макаронными изделиями </t>
  </si>
  <si>
    <t xml:space="preserve">Котлеты или биточки рыбные </t>
  </si>
  <si>
    <t xml:space="preserve">Котлеты или биточки рыбные - минтай филе</t>
  </si>
  <si>
    <t xml:space="preserve">Картофель отварной (с маслом сливочным), 140/5</t>
  </si>
  <si>
    <t xml:space="preserve">Картофель отварной с маслом сливочным</t>
  </si>
  <si>
    <t xml:space="preserve">171М</t>
  </si>
  <si>
    <t xml:space="preserve">Каша гречневая рассыпчатая, 140/5</t>
  </si>
  <si>
    <t xml:space="preserve">Компот из фруктов </t>
  </si>
  <si>
    <t xml:space="preserve">Хлеб пшеничный  </t>
  </si>
  <si>
    <t xml:space="preserve">Пудинг из творога (запечённый) с молоком сгущенным, 160/15</t>
  </si>
  <si>
    <t xml:space="preserve">241К/326М/СД</t>
  </si>
  <si>
    <t xml:space="preserve">Кисломолочный продукт (йогурт 3,2 %-ой жирности)</t>
  </si>
  <si>
    <t xml:space="preserve">Кисломолочный продукт (йогурт 1,5 %-ой жирности)</t>
  </si>
  <si>
    <t xml:space="preserve">Л 145</t>
  </si>
  <si>
    <t xml:space="preserve">Суп летний овощной</t>
  </si>
  <si>
    <t xml:space="preserve">Шницель натуральный рубленный</t>
  </si>
  <si>
    <t xml:space="preserve">Шницель натуральный рубленный (гов.)</t>
  </si>
  <si>
    <t xml:space="preserve">Каша вязкая с маслом сливочным (пшеничная), 150/5</t>
  </si>
  <si>
    <t xml:space="preserve">*359</t>
  </si>
  <si>
    <t xml:space="preserve">Кисель из сока плодового или ягодного натурального с сахаром</t>
  </si>
  <si>
    <t xml:space="preserve">Кисель из сока плодового или ягодного натурального со стевией</t>
  </si>
  <si>
    <t xml:space="preserve">Кисломолочный продукт (кефир 2,7 %-ной жирности)</t>
  </si>
  <si>
    <t xml:space="preserve">Кисломолочный продукт (кефир 1,5 %-ной жирности)</t>
  </si>
  <si>
    <t xml:space="preserve">297М</t>
  </si>
  <si>
    <t xml:space="preserve">Фрикадельки из кур или бройлеров-цыплят с соусом молочным, 65/50</t>
  </si>
  <si>
    <t xml:space="preserve">297М/326М/СД</t>
  </si>
  <si>
    <t xml:space="preserve">203М</t>
  </si>
  <si>
    <t xml:space="preserve">Макаронные изделия отварные с маслом, 110/5</t>
  </si>
  <si>
    <t xml:space="preserve">216К/СД</t>
  </si>
  <si>
    <t xml:space="preserve">Пюре из бобовых с маслом</t>
  </si>
  <si>
    <t xml:space="preserve">379М </t>
  </si>
  <si>
    <t xml:space="preserve">Кофейный напиток на молоке</t>
  </si>
  <si>
    <t xml:space="preserve">Кофейный напиток на молоке со стевией</t>
  </si>
  <si>
    <t xml:space="preserve">Фрукты свежие (персики)</t>
  </si>
  <si>
    <t xml:space="preserve">Борщ с капустой и картофелем</t>
  </si>
  <si>
    <t xml:space="preserve">82М/СД</t>
  </si>
  <si>
    <t xml:space="preserve">Сосиска запеченная с сыром  </t>
  </si>
  <si>
    <t xml:space="preserve">Плов из птицы (грудки куриные, перловая крупа)</t>
  </si>
  <si>
    <t xml:space="preserve">Компот из сухофруктов со стевией. </t>
  </si>
  <si>
    <t xml:space="preserve">Макаронные изделия отварные с овощами, 125/5 </t>
  </si>
  <si>
    <t xml:space="preserve">Кондитерское изделие (вафли молочные)</t>
  </si>
  <si>
    <t xml:space="preserve">Хлеб ржаной йодированный </t>
  </si>
  <si>
    <t xml:space="preserve">Расчет Хлебных единиц оснвовного меню общеобразовательных организаций Краснодарского края</t>
  </si>
  <si>
    <t xml:space="preserve">Норма по СанПин</t>
  </si>
  <si>
    <t xml:space="preserve">Каша вязкая с маслом сливочным  (перловая) 105/5</t>
  </si>
  <si>
    <t xml:space="preserve">День 2 (вторник)</t>
  </si>
  <si>
    <t xml:space="preserve">*</t>
  </si>
  <si>
    <t xml:space="preserve">День  3 (среда)</t>
  </si>
  <si>
    <t xml:space="preserve">Каша вязкая с маслом сливочным (ячневая) 130/5</t>
  </si>
  <si>
    <t xml:space="preserve">*379</t>
  </si>
  <si>
    <t xml:space="preserve">Суп картофельный с мясными фрикадельками 250/20</t>
  </si>
  <si>
    <t xml:space="preserve">День  4 (четверг)</t>
  </si>
  <si>
    <t xml:space="preserve">Л 386/597</t>
  </si>
  <si>
    <t xml:space="preserve">День  5 (пятница)</t>
  </si>
  <si>
    <t xml:space="preserve">День 6 (понедельник)</t>
  </si>
  <si>
    <t xml:space="preserve">Л 224</t>
  </si>
  <si>
    <t xml:space="preserve">День 7 (вторник)</t>
  </si>
  <si>
    <t xml:space="preserve">Каша вязкая с маслом сливочным (рисовая)  150/5</t>
  </si>
  <si>
    <t xml:space="preserve">День 8 (среда)</t>
  </si>
  <si>
    <t xml:space="preserve">Тефтели из говядины </t>
  </si>
  <si>
    <t xml:space="preserve">Соус сметанный</t>
  </si>
  <si>
    <t xml:space="preserve">Каша вязкая с маслом сливочным (гречневая)  150/5</t>
  </si>
  <si>
    <t xml:space="preserve">Суп с макронными изделиями </t>
  </si>
  <si>
    <t xml:space="preserve">Картофель отварной (с маслом сливочным) 140/5</t>
  </si>
  <si>
    <t xml:space="preserve">День 9 (четверг)</t>
  </si>
  <si>
    <t xml:space="preserve">Пудинг из творога (запечённый)</t>
  </si>
  <si>
    <t xml:space="preserve">Молоко сгущенное </t>
  </si>
  <si>
    <t xml:space="preserve">Каша вязкая с маслом сливочным (пшеничная) 150/5</t>
  </si>
  <si>
    <t xml:space="preserve">День  10 (пятница)</t>
  </si>
  <si>
    <t xml:space="preserve">Фрикадельки из кур или бройлеров-цыплят</t>
  </si>
  <si>
    <t xml:space="preserve">Макаронные изделия отварные с маслом  110/5</t>
  </si>
  <si>
    <t xml:space="preserve">Макаронные изделия отварные с овощами 125/5</t>
  </si>
  <si>
    <t xml:space="preserve">Выполнение СанПиН, % от суточной нормы </t>
  </si>
  <si>
    <t xml:space="preserve">100 % Норма СанПиН </t>
  </si>
  <si>
    <t xml:space="preserve">        Приложение №2</t>
  </si>
  <si>
    <t xml:space="preserve">Показатели соотношения пищевых веществ и энергии Варианта реализации типового 10-ти дневного  диетического меню (СД) для обучающихся общеобразовательных организаций Краснодарского края</t>
  </si>
  <si>
    <t xml:space="preserve">100 % Норма МР </t>
  </si>
  <si>
    <t xml:space="preserve">Завтраки</t>
  </si>
  <si>
    <t xml:space="preserve">Выполнение БЖУ</t>
  </si>
  <si>
    <t xml:space="preserve">Соотношение БЖУ</t>
  </si>
  <si>
    <t xml:space="preserve">ЭЦ</t>
  </si>
  <si>
    <t xml:space="preserve">Понедельник - 1</t>
  </si>
  <si>
    <t xml:space="preserve">Вторник - 1</t>
  </si>
  <si>
    <t xml:space="preserve">Среда - 1</t>
  </si>
  <si>
    <t xml:space="preserve">Четверг - 1</t>
  </si>
  <si>
    <t xml:space="preserve">Пятница - 1</t>
  </si>
  <si>
    <t xml:space="preserve">Понедельник - 2</t>
  </si>
  <si>
    <t xml:space="preserve">Вторник - 2</t>
  </si>
  <si>
    <t xml:space="preserve">Среда - 2</t>
  </si>
  <si>
    <t xml:space="preserve">Четверг - 2</t>
  </si>
  <si>
    <t xml:space="preserve">Пятница - 2</t>
  </si>
  <si>
    <t xml:space="preserve">Среднее </t>
  </si>
  <si>
    <t xml:space="preserve">Обеды</t>
  </si>
  <si>
    <t xml:space="preserve">Полдники</t>
  </si>
  <si>
    <t xml:space="preserve"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</si>
</sst>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0%"/>
    <numFmt numFmtId="166" formatCode="_-* #,##0.00\ _₽_-;\-* #,##0.00\ _₽_-;_-* \-??\ _₽_-;_-@_-"/>
    <numFmt numFmtId="167" formatCode="0.00"/>
    <numFmt numFmtId="168" formatCode="0"/>
    <numFmt numFmtId="169" formatCode="0\М"/>
    <numFmt numFmtId="170" formatCode="0&quot;/М/СД&quot;"/>
    <numFmt numFmtId="171" formatCode="0&quot;М/СД&quot;"/>
    <numFmt numFmtId="172" formatCode="0\К"/>
    <numFmt numFmtId="173" formatCode="0&quot;М/328М/СД&quot;"/>
    <numFmt numFmtId="174" formatCode="0&quot;К/ссж&quot;"/>
    <numFmt numFmtId="175" formatCode="0&quot;/М&quot;"/>
    <numFmt numFmtId="176" formatCode="0&quot;К/СД&quot;"/>
    <numFmt numFmtId="177" formatCode="0&quot;М/ссж&quot;"/>
    <numFmt numFmtId="178" formatCode="0.000"/>
    <numFmt numFmtId="179" formatCode="General"/>
    <numFmt numFmtId="180" formatCode="@"/>
  </numFmts>
  <fonts count="3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1"/>
    </font>
    <font>
      <b val="true"/>
      <sz val="11"/>
      <name val="Times New Roman"/>
      <family val="2"/>
      <charset val="1"/>
    </font>
    <font>
      <sz val="11"/>
      <name val="Times New Roman"/>
      <family val="2"/>
      <charset val="1"/>
    </font>
    <font>
      <sz val="11"/>
      <color rgb="FF000000"/>
      <name val="Times New Roman"/>
      <family val="2"/>
      <charset val="1"/>
    </font>
    <font>
      <b val="true"/>
      <i val="true"/>
      <sz val="11"/>
      <name val="Times New Roman"/>
      <family val="2"/>
      <charset val="1"/>
    </font>
    <font>
      <sz val="11"/>
      <name val="Arial"/>
      <family val="2"/>
      <charset val="1"/>
    </font>
    <font>
      <sz val="11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b val="true"/>
      <sz val="11"/>
      <name val="Times New Roman"/>
      <family val="1"/>
      <charset val="204"/>
    </font>
    <font>
      <sz val="11"/>
      <name val="Calibri"/>
      <family val="2"/>
      <charset val="204"/>
    </font>
    <font>
      <b val="true"/>
      <i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2"/>
      <charset val="1"/>
    </font>
    <font>
      <sz val="9"/>
      <name val="Times New Roman"/>
      <family val="2"/>
      <charset val="1"/>
    </font>
    <font>
      <sz val="11"/>
      <color rgb="FF000000"/>
      <name val="Arial Narrow"/>
      <family val="2"/>
      <charset val="204"/>
    </font>
    <font>
      <b val="true"/>
      <sz val="14"/>
      <color rgb="FF000000"/>
      <name val="Arial Narrow"/>
      <family val="2"/>
      <charset val="204"/>
    </font>
    <font>
      <b val="true"/>
      <sz val="11"/>
      <color rgb="FF000000"/>
      <name val="Arial Narrow"/>
      <family val="2"/>
      <charset val="204"/>
    </font>
    <font>
      <b val="true"/>
      <i val="true"/>
      <sz val="11"/>
      <color rgb="FF000000"/>
      <name val="Arial Narrow"/>
      <family val="2"/>
      <charset val="204"/>
    </font>
    <font>
      <sz val="8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i val="true"/>
      <sz val="8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  <fill>
      <patternFill patternType="solid">
        <fgColor rgb="FFFAC090"/>
        <bgColor rgb="FFF2DCDB"/>
      </patternFill>
    </fill>
    <fill>
      <patternFill patternType="solid">
        <fgColor rgb="FFF2DCDB"/>
        <bgColor rgb="FFEEECE1"/>
      </patternFill>
    </fill>
    <fill>
      <patternFill patternType="solid">
        <fgColor rgb="FFEBF1DE"/>
        <bgColor rgb="FFEEECE1"/>
      </patternFill>
    </fill>
    <fill>
      <patternFill patternType="solid">
        <fgColor rgb="FFEEECE1"/>
        <bgColor rgb="FFEBF1DE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3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3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8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7" fontId="9" fillId="0" borderId="0" xfId="28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3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3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3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4" xfId="3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3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4" xfId="3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4" xfId="3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4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9" fillId="2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4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5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8" fillId="0" borderId="4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4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5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4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4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4" borderId="4" xfId="3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4" xfId="3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5" fillId="0" borderId="4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5" borderId="4" xfId="3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4" borderId="4" xfId="3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4" xfId="3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18" fillId="0" borderId="4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5" fillId="0" borderId="4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4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0" borderId="6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4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2" borderId="0" xfId="28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0" fillId="2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2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2" borderId="0" xfId="28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2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2" borderId="0" xfId="28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2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0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2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0" xfId="28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2" borderId="4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7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4" xfId="29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6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20" fillId="2" borderId="4" xfId="3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0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22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9" fontId="22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0" fillId="2" borderId="4" xfId="3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2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0" fillId="2" borderId="4" xfId="3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0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9" fontId="22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0" fillId="2" borderId="4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2" borderId="4" xfId="3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0" fillId="2" borderId="4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20" fillId="2" borderId="4" xfId="3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22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0" fillId="2" borderId="4" xfId="3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20" fillId="2" borderId="4" xfId="3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0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2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4" xfId="3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2" borderId="4" xfId="3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9" fontId="21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0" fillId="2" borderId="4" xfId="3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2" borderId="4" xfId="3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1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0" fillId="2" borderId="4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0" fillId="2" borderId="4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2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20" fillId="2" borderId="4" xfId="3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2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0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0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2" borderId="0" xfId="2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2" borderId="4" xfId="3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6" fillId="2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4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2" borderId="4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2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4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6" fillId="0" borderId="4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6" fillId="0" borderId="4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6" fillId="0" borderId="4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6" fillId="0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0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6" fillId="2" borderId="6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6" fillId="2" borderId="6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6" fillId="0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3" borderId="4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8" fillId="3" borderId="4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8" fillId="3" borderId="4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6" fillId="3" borderId="4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8" fillId="3" borderId="4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2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2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2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6" fillId="2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9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0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6" fillId="2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6" fillId="2" borderId="4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6" fillId="2" borderId="9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6" fillId="2" borderId="9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6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6" fillId="0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0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6" fillId="3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8" fillId="6" borderId="9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6" fillId="6" borderId="4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6" fillId="6" borderId="4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6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6" fillId="0" borderId="6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6" fillId="0" borderId="6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6" fillId="0" borderId="6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6" fillId="2" borderId="4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6" fillId="3" borderId="6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8" fillId="2" borderId="4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6" fillId="2" borderId="1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6" fillId="2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8" fillId="3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3" borderId="4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8" fillId="3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8" fillId="3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8" fillId="6" borderId="4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23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6" fillId="2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" borderId="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2" borderId="6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6" fillId="2" borderId="6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2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6" fillId="2" borderId="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4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6" fillId="3" borderId="6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9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2" borderId="9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6" fillId="2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7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6" fillId="0" borderId="7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6" fillId="0" borderId="7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6" fillId="2" borderId="6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2" borderId="6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6" fillId="2" borderId="4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6" fillId="2" borderId="4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8" fillId="3" borderId="4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6" fillId="2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6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6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3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6" fillId="2" borderId="4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4" xfId="3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6" fillId="2" borderId="4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2" borderId="4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0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8" fillId="2" borderId="0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2" borderId="0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3" borderId="5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2" borderId="4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2" borderId="4" xfId="3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2" borderId="4" xfId="3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3" borderId="4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3" borderId="4" xfId="3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7" borderId="5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8" fillId="2" borderId="4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8" fillId="8" borderId="4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8" borderId="4" xfId="3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" borderId="5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2" borderId="4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6" fillId="2" borderId="4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2" borderId="4" xfId="3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2" borderId="7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4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4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2" borderId="6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32" fillId="2" borderId="6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32" fillId="2" borderId="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4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3" fillId="2" borderId="4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2" borderId="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3" fillId="5" borderId="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3" fillId="2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4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" borderId="0" xfId="28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2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3" xfId="22"/>
    <cellStyle name="Обычный 2 4" xfId="23"/>
    <cellStyle name="Обычный 3" xfId="24"/>
    <cellStyle name="Обычный 3 2" xfId="25"/>
    <cellStyle name="Обычный 4" xfId="26"/>
    <cellStyle name="Обычный 5" xfId="27"/>
    <cellStyle name="Обычный 6" xfId="28"/>
    <cellStyle name="Обычный_1С хэх" xfId="29"/>
    <cellStyle name="Обычный_Лист1" xfId="30"/>
    <cellStyle name="Обычный_Лист10" xfId="31"/>
    <cellStyle name="Обычный_Лист3" xfId="32"/>
    <cellStyle name="Обычный_Лист6" xfId="33"/>
    <cellStyle name="Обычный_Меню ХЭХ СД 16.09" xfId="34"/>
    <cellStyle name="Обычный_хэх Могильный" xfId="35"/>
    <cellStyle name="Процентный 2" xfId="36"/>
    <cellStyle name="Процентный 2 2" xfId="37"/>
    <cellStyle name="Процентный 3" xfId="38"/>
    <cellStyle name="Процентный 4" xfId="39"/>
    <cellStyle name="Финансовый 2" xfId="40"/>
  </cellStyles>
  <dxfs count="2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true"/>
  </sheetPr>
  <dimension ref="A1:R329"/>
  <sheetViews>
    <sheetView showFormulas="false" showGridLines="true" showRowColHeaders="true" showZeros="true" rightToLeft="false" tabSelected="true" showOutlineSymbols="true" defaultGridColor="true" view="normal" topLeftCell="A249" colorId="64" zoomScale="90" zoomScaleNormal="90" zoomScalePageLayoutView="100" workbookViewId="0">
      <selection pane="topLeft" activeCell="U307" activeCellId="0" sqref="U307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3.01"/>
    <col collapsed="false" customWidth="true" hidden="false" outlineLevel="0" max="2" min="2" style="1" width="36"/>
    <col collapsed="false" customWidth="true" hidden="false" outlineLevel="0" max="3" min="3" style="1" width="7.71"/>
    <col collapsed="false" customWidth="true" hidden="false" outlineLevel="0" max="4" min="4" style="2" width="7.71"/>
    <col collapsed="false" customWidth="true" hidden="false" outlineLevel="0" max="5" min="5" style="2" width="8.42"/>
    <col collapsed="false" customWidth="true" hidden="false" outlineLevel="0" max="6" min="6" style="2" width="7.86"/>
    <col collapsed="false" customWidth="false" hidden="false" outlineLevel="0" max="7" min="7" style="2" width="9.14"/>
    <col collapsed="false" customWidth="true" hidden="false" outlineLevel="0" max="8" min="8" style="2" width="10"/>
    <col collapsed="false" customWidth="true" hidden="false" outlineLevel="0" max="9" min="9" style="2" width="7.29"/>
    <col collapsed="false" customWidth="false" hidden="false" outlineLevel="0" max="10" min="10" style="2" width="9.14"/>
    <col collapsed="false" customWidth="true" hidden="false" outlineLevel="0" max="11" min="11" style="2" width="9.71"/>
    <col collapsed="false" customWidth="true" hidden="false" outlineLevel="0" max="12" min="12" style="2" width="7.86"/>
    <col collapsed="false" customWidth="true" hidden="false" outlineLevel="0" max="13" min="13" style="2" width="10"/>
    <col collapsed="false" customWidth="true" hidden="false" outlineLevel="0" max="14" min="14" style="2" width="9.58"/>
    <col collapsed="false" customWidth="true" hidden="false" outlineLevel="0" max="15" min="15" style="2" width="9.71"/>
    <col collapsed="false" customWidth="true" hidden="false" outlineLevel="0" max="16" min="16" style="2" width="7.71"/>
    <col collapsed="false" customWidth="false" hidden="false" outlineLevel="0" max="1024" min="17" style="1" width="9.14"/>
  </cols>
  <sheetData>
    <row r="1" customFormat="false" ht="33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</row>
    <row r="2" s="11" customFormat="true" ht="15" hidden="false" customHeight="false" outlineLevel="0" collapsed="false">
      <c r="A2" s="6" t="s">
        <v>1</v>
      </c>
      <c r="B2" s="7"/>
      <c r="C2" s="7"/>
      <c r="D2" s="8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11" customFormat="true" ht="15" hidden="false" customHeight="false" outlineLevel="0" collapsed="false">
      <c r="A3" s="6" t="s">
        <v>2</v>
      </c>
      <c r="B3" s="7"/>
      <c r="C3" s="7"/>
      <c r="D3" s="8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customFormat="false" ht="15" hidden="false" customHeight="true" outlineLevel="0" collapsed="false">
      <c r="A4" s="12" t="s">
        <v>3</v>
      </c>
      <c r="B4" s="12" t="s">
        <v>4</v>
      </c>
      <c r="C4" s="12" t="s">
        <v>5</v>
      </c>
      <c r="D4" s="13" t="s">
        <v>6</v>
      </c>
      <c r="E4" s="13" t="s">
        <v>7</v>
      </c>
      <c r="F4" s="13"/>
      <c r="G4" s="13"/>
      <c r="H4" s="13" t="s">
        <v>8</v>
      </c>
      <c r="I4" s="13" t="s">
        <v>9</v>
      </c>
      <c r="J4" s="13"/>
      <c r="K4" s="13"/>
      <c r="L4" s="13"/>
      <c r="M4" s="13" t="s">
        <v>10</v>
      </c>
      <c r="N4" s="13"/>
      <c r="O4" s="13"/>
      <c r="P4" s="13"/>
    </row>
    <row r="5" customFormat="false" ht="28.5" hidden="false" customHeight="false" outlineLevel="0" collapsed="false">
      <c r="A5" s="12"/>
      <c r="B5" s="12"/>
      <c r="C5" s="12"/>
      <c r="D5" s="13"/>
      <c r="E5" s="13" t="s">
        <v>11</v>
      </c>
      <c r="F5" s="13" t="s">
        <v>12</v>
      </c>
      <c r="G5" s="13" t="s">
        <v>13</v>
      </c>
      <c r="H5" s="13"/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</row>
    <row r="6" customFormat="false" ht="15" hidden="false" customHeight="true" outlineLevel="0" collapsed="false">
      <c r="A6" s="14" t="s">
        <v>22</v>
      </c>
      <c r="B6" s="14"/>
      <c r="C6" s="14"/>
      <c r="D6" s="14"/>
      <c r="E6" s="14"/>
      <c r="F6" s="14"/>
      <c r="G6" s="14"/>
      <c r="H6" s="14"/>
      <c r="I6" s="13"/>
      <c r="J6" s="13"/>
      <c r="K6" s="13"/>
      <c r="L6" s="13"/>
      <c r="M6" s="13"/>
      <c r="N6" s="13"/>
      <c r="O6" s="13"/>
      <c r="P6" s="13"/>
    </row>
    <row r="7" customFormat="false" ht="15" hidden="false" customHeight="true" outlineLevel="0" collapsed="false">
      <c r="A7" s="15" t="s">
        <v>23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="19" customFormat="true" ht="30" hidden="false" customHeight="false" outlineLevel="0" collapsed="false">
      <c r="A8" s="16" t="s">
        <v>24</v>
      </c>
      <c r="B8" s="16" t="s">
        <v>25</v>
      </c>
      <c r="C8" s="17" t="n">
        <v>200</v>
      </c>
      <c r="D8" s="18" t="n">
        <f aca="false">G8/12</f>
        <v>2.46908333333333</v>
      </c>
      <c r="E8" s="18" t="n">
        <v>9.14</v>
      </c>
      <c r="F8" s="18" t="n">
        <v>8.445</v>
      </c>
      <c r="G8" s="18" t="n">
        <v>29.629</v>
      </c>
      <c r="H8" s="18" t="n">
        <v>231.845</v>
      </c>
      <c r="I8" s="18" t="n">
        <v>0.201</v>
      </c>
      <c r="J8" s="18" t="n">
        <v>0.84</v>
      </c>
      <c r="K8" s="18" t="n">
        <v>34</v>
      </c>
      <c r="L8" s="18" t="n">
        <v>0.37</v>
      </c>
      <c r="M8" s="18" t="n">
        <v>182.109</v>
      </c>
      <c r="N8" s="18" t="n">
        <v>247.701</v>
      </c>
      <c r="O8" s="18" t="n">
        <v>99.893</v>
      </c>
      <c r="P8" s="18" t="n">
        <v>2.869</v>
      </c>
    </row>
    <row r="9" s="19" customFormat="true" ht="15" hidden="false" customHeight="false" outlineLevel="0" collapsed="false">
      <c r="A9" s="20" t="n">
        <v>15</v>
      </c>
      <c r="B9" s="16" t="s">
        <v>26</v>
      </c>
      <c r="C9" s="17" t="n">
        <v>10</v>
      </c>
      <c r="D9" s="18" t="n">
        <f aca="false">G9/12</f>
        <v>0</v>
      </c>
      <c r="E9" s="18" t="n">
        <v>2.6</v>
      </c>
      <c r="F9" s="18" t="n">
        <v>2.61</v>
      </c>
      <c r="G9" s="18"/>
      <c r="H9" s="18" t="n">
        <v>34.4</v>
      </c>
      <c r="I9" s="18" t="n">
        <v>0.003</v>
      </c>
      <c r="J9" s="18" t="n">
        <v>0.08</v>
      </c>
      <c r="K9" s="18" t="n">
        <v>23</v>
      </c>
      <c r="L9" s="18" t="n">
        <v>0.05</v>
      </c>
      <c r="M9" s="18" t="n">
        <v>100</v>
      </c>
      <c r="N9" s="18" t="n">
        <v>64</v>
      </c>
      <c r="O9" s="18" t="n">
        <v>4.5</v>
      </c>
      <c r="P9" s="18" t="n">
        <v>0.1</v>
      </c>
    </row>
    <row r="10" s="19" customFormat="true" ht="30" hidden="false" customHeight="false" outlineLevel="0" collapsed="false">
      <c r="A10" s="20" t="n">
        <v>4</v>
      </c>
      <c r="B10" s="16" t="s">
        <v>27</v>
      </c>
      <c r="C10" s="17" t="n">
        <v>20</v>
      </c>
      <c r="D10" s="18" t="n">
        <f aca="false">G10/12</f>
        <v>0</v>
      </c>
      <c r="E10" s="18" t="n">
        <v>6.4</v>
      </c>
      <c r="F10" s="18" t="n">
        <v>3.136</v>
      </c>
      <c r="G10" s="18"/>
      <c r="H10" s="18" t="n">
        <v>53.76</v>
      </c>
      <c r="I10" s="18" t="n">
        <v>0.019</v>
      </c>
      <c r="J10" s="18"/>
      <c r="K10" s="18"/>
      <c r="L10" s="18" t="n">
        <v>0.128</v>
      </c>
      <c r="M10" s="18" t="n">
        <v>2.88</v>
      </c>
      <c r="N10" s="18" t="n">
        <v>60.16</v>
      </c>
      <c r="O10" s="18" t="n">
        <v>7.04</v>
      </c>
      <c r="P10" s="18" t="n">
        <v>0.864</v>
      </c>
    </row>
    <row r="11" s="19" customFormat="true" ht="30" hidden="false" customHeight="false" outlineLevel="0" collapsed="false">
      <c r="A11" s="20" t="n">
        <v>4</v>
      </c>
      <c r="B11" s="16" t="s">
        <v>28</v>
      </c>
      <c r="C11" s="17" t="n">
        <v>40</v>
      </c>
      <c r="D11" s="18" t="n">
        <f aca="false">G11/12</f>
        <v>1.14</v>
      </c>
      <c r="E11" s="18" t="n">
        <v>2.64</v>
      </c>
      <c r="F11" s="18" t="n">
        <v>0.48</v>
      </c>
      <c r="G11" s="18" t="n">
        <v>13.68</v>
      </c>
      <c r="H11" s="18" t="n">
        <v>69.6</v>
      </c>
      <c r="I11" s="18" t="n">
        <v>0.08</v>
      </c>
      <c r="J11" s="18"/>
      <c r="K11" s="18" t="n">
        <v>2.4</v>
      </c>
      <c r="L11" s="18" t="n">
        <v>0.88</v>
      </c>
      <c r="M11" s="18" t="n">
        <v>14</v>
      </c>
      <c r="N11" s="18" t="n">
        <v>63.2</v>
      </c>
      <c r="O11" s="18" t="n">
        <v>18.8</v>
      </c>
      <c r="P11" s="18" t="n">
        <v>1.56</v>
      </c>
    </row>
    <row r="12" s="19" customFormat="true" ht="15" hidden="false" customHeight="false" outlineLevel="0" collapsed="false">
      <c r="A12" s="21" t="n">
        <v>382</v>
      </c>
      <c r="B12" s="16" t="s">
        <v>29</v>
      </c>
      <c r="C12" s="17" t="n">
        <v>200</v>
      </c>
      <c r="D12" s="18" t="n">
        <f aca="false">G12/12</f>
        <v>0.434416666666667</v>
      </c>
      <c r="E12" s="18" t="n">
        <v>3.88</v>
      </c>
      <c r="F12" s="18" t="n">
        <v>3.1</v>
      </c>
      <c r="G12" s="18" t="n">
        <v>5.213</v>
      </c>
      <c r="H12" s="18" t="n">
        <v>65.56</v>
      </c>
      <c r="I12" s="18" t="n">
        <v>0.024</v>
      </c>
      <c r="J12" s="18" t="n">
        <v>0.6</v>
      </c>
      <c r="K12" s="18" t="n">
        <v>10.12</v>
      </c>
      <c r="L12" s="18" t="n">
        <v>0.012</v>
      </c>
      <c r="M12" s="18" t="n">
        <v>125.12</v>
      </c>
      <c r="N12" s="18" t="n">
        <v>116.2</v>
      </c>
      <c r="O12" s="18" t="n">
        <v>31</v>
      </c>
      <c r="P12" s="18" t="n">
        <v>0.98</v>
      </c>
    </row>
    <row r="13" s="19" customFormat="true" ht="15" hidden="false" customHeight="false" outlineLevel="0" collapsed="false">
      <c r="A13" s="17"/>
      <c r="B13" s="16" t="s">
        <v>30</v>
      </c>
      <c r="C13" s="17" t="n">
        <v>100</v>
      </c>
      <c r="D13" s="18" t="n">
        <f aca="false">G13/12</f>
        <v>0.816666666666667</v>
      </c>
      <c r="E13" s="18" t="n">
        <v>0.4</v>
      </c>
      <c r="F13" s="18" t="n">
        <v>0.4</v>
      </c>
      <c r="G13" s="18" t="n">
        <v>9.8</v>
      </c>
      <c r="H13" s="18" t="n">
        <v>47</v>
      </c>
      <c r="I13" s="18" t="n">
        <v>0.03</v>
      </c>
      <c r="J13" s="18" t="n">
        <v>10</v>
      </c>
      <c r="K13" s="18" t="n">
        <v>5</v>
      </c>
      <c r="L13" s="18" t="n">
        <v>0.2</v>
      </c>
      <c r="M13" s="18" t="n">
        <v>16</v>
      </c>
      <c r="N13" s="18" t="n">
        <v>11</v>
      </c>
      <c r="O13" s="18" t="n">
        <v>9</v>
      </c>
      <c r="P13" s="18" t="n">
        <v>2.2</v>
      </c>
    </row>
    <row r="14" s="19" customFormat="true" ht="15" hidden="false" customHeight="false" outlineLevel="0" collapsed="false">
      <c r="A14" s="22" t="s">
        <v>31</v>
      </c>
      <c r="B14" s="22"/>
      <c r="C14" s="23" t="n">
        <f aca="false">SUM(C8:C13)</f>
        <v>570</v>
      </c>
      <c r="D14" s="18" t="n">
        <f aca="false">G14/12</f>
        <v>4.86016666666667</v>
      </c>
      <c r="E14" s="24" t="n">
        <f aca="false">SUM(E8:E13)</f>
        <v>25.06</v>
      </c>
      <c r="F14" s="24" t="n">
        <f aca="false">SUM(F8:F13)</f>
        <v>18.171</v>
      </c>
      <c r="G14" s="24" t="n">
        <f aca="false">SUM(G8:G13)</f>
        <v>58.322</v>
      </c>
      <c r="H14" s="24" t="n">
        <f aca="false">SUM(H8:H13)</f>
        <v>502.165</v>
      </c>
      <c r="I14" s="24" t="n">
        <f aca="false">SUM(I8:I13)</f>
        <v>0.357</v>
      </c>
      <c r="J14" s="24" t="n">
        <f aca="false">SUM(J8:J13)</f>
        <v>11.52</v>
      </c>
      <c r="K14" s="24" t="n">
        <f aca="false">SUM(K8:K13)</f>
        <v>74.52</v>
      </c>
      <c r="L14" s="24" t="n">
        <f aca="false">SUM(L8:L13)</f>
        <v>1.64</v>
      </c>
      <c r="M14" s="24" t="n">
        <f aca="false">SUM(M8:M13)</f>
        <v>440.109</v>
      </c>
      <c r="N14" s="24" t="n">
        <f aca="false">SUM(N8:N13)</f>
        <v>562.261</v>
      </c>
      <c r="O14" s="24" t="n">
        <f aca="false">SUM(O8:O13)</f>
        <v>170.233</v>
      </c>
      <c r="P14" s="24" t="n">
        <f aca="false">SUM(P8:P13)</f>
        <v>8.573</v>
      </c>
    </row>
    <row r="15" s="19" customFormat="true" ht="15" hidden="false" customHeight="true" outlineLevel="0" collapsed="false">
      <c r="A15" s="25" t="s">
        <v>32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="19" customFormat="true" ht="30" hidden="false" customHeight="false" outlineLevel="0" collapsed="false">
      <c r="A16" s="26"/>
      <c r="B16" s="16" t="s">
        <v>33</v>
      </c>
      <c r="C16" s="17" t="n">
        <v>20</v>
      </c>
      <c r="D16" s="18" t="n">
        <f aca="false">G16/12</f>
        <v>0.64525</v>
      </c>
      <c r="E16" s="18" t="n">
        <v>1.646</v>
      </c>
      <c r="F16" s="18" t="n">
        <v>4.442</v>
      </c>
      <c r="G16" s="18" t="n">
        <v>7.743</v>
      </c>
      <c r="H16" s="18" t="n">
        <v>78.464</v>
      </c>
      <c r="I16" s="18" t="n">
        <v>0.036</v>
      </c>
      <c r="J16" s="18" t="n">
        <v>0.866</v>
      </c>
      <c r="K16" s="18" t="n">
        <v>37.312</v>
      </c>
      <c r="L16" s="18" t="n">
        <v>2.123</v>
      </c>
      <c r="M16" s="18" t="n">
        <v>24.288</v>
      </c>
      <c r="N16" s="18" t="n">
        <v>40.864</v>
      </c>
      <c r="O16" s="18" t="n">
        <v>27.504</v>
      </c>
      <c r="P16" s="18" t="n">
        <v>0.562</v>
      </c>
    </row>
    <row r="17" s="19" customFormat="true" ht="15" hidden="false" customHeight="false" outlineLevel="0" collapsed="false">
      <c r="A17" s="17"/>
      <c r="B17" s="16" t="s">
        <v>34</v>
      </c>
      <c r="C17" s="17" t="n">
        <v>90</v>
      </c>
      <c r="D17" s="18" t="n">
        <f aca="false">G17/12</f>
        <v>0.4425</v>
      </c>
      <c r="E17" s="18" t="n">
        <v>3.69</v>
      </c>
      <c r="F17" s="18" t="n">
        <v>1.35</v>
      </c>
      <c r="G17" s="18" t="n">
        <v>5.31</v>
      </c>
      <c r="H17" s="18" t="n">
        <v>51.3</v>
      </c>
      <c r="I17" s="18"/>
      <c r="J17" s="18" t="n">
        <v>0.54</v>
      </c>
      <c r="K17" s="18" t="n">
        <v>9</v>
      </c>
      <c r="L17" s="18"/>
      <c r="M17" s="18" t="n">
        <v>111.6</v>
      </c>
      <c r="N17" s="18" t="n">
        <v>85.5</v>
      </c>
      <c r="O17" s="18" t="n">
        <v>13.5</v>
      </c>
      <c r="P17" s="18" t="n">
        <v>0.09</v>
      </c>
    </row>
    <row r="18" s="19" customFormat="true" ht="15" hidden="false" customHeight="false" outlineLevel="0" collapsed="false">
      <c r="A18" s="17"/>
      <c r="B18" s="16" t="s">
        <v>35</v>
      </c>
      <c r="C18" s="17" t="n">
        <v>150</v>
      </c>
      <c r="D18" s="18" t="n">
        <f aca="false">G18/12</f>
        <v>0.9375</v>
      </c>
      <c r="E18" s="18" t="n">
        <v>1.2</v>
      </c>
      <c r="F18" s="18" t="n">
        <v>0.3</v>
      </c>
      <c r="G18" s="18" t="n">
        <v>11.25</v>
      </c>
      <c r="H18" s="18" t="n">
        <v>57</v>
      </c>
      <c r="I18" s="18" t="n">
        <v>0.09</v>
      </c>
      <c r="J18" s="18" t="n">
        <v>57</v>
      </c>
      <c r="K18" s="18"/>
      <c r="L18" s="18" t="n">
        <v>0.3</v>
      </c>
      <c r="M18" s="18" t="n">
        <v>52.5</v>
      </c>
      <c r="N18" s="18" t="n">
        <v>25.5</v>
      </c>
      <c r="O18" s="18" t="n">
        <v>16.5</v>
      </c>
      <c r="P18" s="18" t="n">
        <v>0.15</v>
      </c>
    </row>
    <row r="19" s="19" customFormat="true" ht="15" hidden="false" customHeight="false" outlineLevel="0" collapsed="false">
      <c r="A19" s="22" t="s">
        <v>36</v>
      </c>
      <c r="B19" s="22"/>
      <c r="C19" s="23" t="n">
        <f aca="false">SUM(C16:C18)</f>
        <v>260</v>
      </c>
      <c r="D19" s="18" t="n">
        <f aca="false">G19/12</f>
        <v>2.02525</v>
      </c>
      <c r="E19" s="24" t="n">
        <f aca="false">SUM(E16:E18)</f>
        <v>6.536</v>
      </c>
      <c r="F19" s="24" t="n">
        <f aca="false">SUM(F16:F18)</f>
        <v>6.092</v>
      </c>
      <c r="G19" s="24" t="n">
        <f aca="false">SUM(G16:G18)</f>
        <v>24.303</v>
      </c>
      <c r="H19" s="24" t="n">
        <f aca="false">SUM(H16:H18)</f>
        <v>186.764</v>
      </c>
      <c r="I19" s="24" t="n">
        <f aca="false">SUM(I16:I18)</f>
        <v>0.126</v>
      </c>
      <c r="J19" s="24" t="n">
        <f aca="false">SUM(J16:J18)</f>
        <v>58.406</v>
      </c>
      <c r="K19" s="24" t="n">
        <f aca="false">SUM(K16:K18)</f>
        <v>46.312</v>
      </c>
      <c r="L19" s="24" t="n">
        <f aca="false">SUM(L16:L18)</f>
        <v>2.423</v>
      </c>
      <c r="M19" s="24" t="n">
        <f aca="false">SUM(M16:M18)</f>
        <v>188.388</v>
      </c>
      <c r="N19" s="24" t="n">
        <f aca="false">SUM(N16:N18)</f>
        <v>151.864</v>
      </c>
      <c r="O19" s="24" t="n">
        <f aca="false">SUM(O16:O18)</f>
        <v>57.504</v>
      </c>
      <c r="P19" s="24" t="n">
        <f aca="false">SUM(P16:P18)</f>
        <v>0.802</v>
      </c>
    </row>
    <row r="20" s="19" customFormat="true" ht="15" hidden="false" customHeight="true" outlineLevel="0" collapsed="false">
      <c r="A20" s="25" t="s">
        <v>37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="19" customFormat="true" ht="15" hidden="false" customHeight="false" outlineLevel="0" collapsed="false">
      <c r="A21" s="20" t="n">
        <v>88</v>
      </c>
      <c r="B21" s="16" t="s">
        <v>38</v>
      </c>
      <c r="C21" s="17" t="n">
        <v>250</v>
      </c>
      <c r="D21" s="18" t="n">
        <f aca="false">G21/12</f>
        <v>0.801916666666667</v>
      </c>
      <c r="E21" s="18" t="n">
        <v>1.959</v>
      </c>
      <c r="F21" s="18" t="n">
        <v>5.213</v>
      </c>
      <c r="G21" s="18" t="n">
        <v>9.623</v>
      </c>
      <c r="H21" s="18" t="n">
        <v>94.245</v>
      </c>
      <c r="I21" s="18" t="n">
        <v>0.069</v>
      </c>
      <c r="J21" s="18" t="n">
        <v>32.4</v>
      </c>
      <c r="K21" s="18" t="n">
        <v>200</v>
      </c>
      <c r="L21" s="18" t="n">
        <v>2.37</v>
      </c>
      <c r="M21" s="18" t="n">
        <v>42.47</v>
      </c>
      <c r="N21" s="18" t="n">
        <v>50.03</v>
      </c>
      <c r="O21" s="18" t="n">
        <v>22.7</v>
      </c>
      <c r="P21" s="18" t="n">
        <v>0.868</v>
      </c>
    </row>
    <row r="22" s="19" customFormat="true" ht="30" hidden="false" customHeight="false" outlineLevel="0" collapsed="false">
      <c r="A22" s="27" t="n">
        <v>260</v>
      </c>
      <c r="B22" s="16" t="s">
        <v>39</v>
      </c>
      <c r="C22" s="17" t="n">
        <v>90</v>
      </c>
      <c r="D22" s="18" t="n">
        <f aca="false">G22/12</f>
        <v>0.277333333333333</v>
      </c>
      <c r="E22" s="18" t="n">
        <v>14.922</v>
      </c>
      <c r="F22" s="18" t="n">
        <v>9.114</v>
      </c>
      <c r="G22" s="18" t="n">
        <v>3.328</v>
      </c>
      <c r="H22" s="18" t="n">
        <v>155.492</v>
      </c>
      <c r="I22" s="18" t="n">
        <v>0.058</v>
      </c>
      <c r="J22" s="18" t="n">
        <v>4.05</v>
      </c>
      <c r="K22" s="18"/>
      <c r="L22" s="18" t="n">
        <v>1.252</v>
      </c>
      <c r="M22" s="18" t="n">
        <v>10.58</v>
      </c>
      <c r="N22" s="18" t="n">
        <v>143.5</v>
      </c>
      <c r="O22" s="18" t="n">
        <v>20.38</v>
      </c>
      <c r="P22" s="18" t="n">
        <v>2.15</v>
      </c>
    </row>
    <row r="23" s="19" customFormat="true" ht="15" hidden="false" customHeight="false" outlineLevel="0" collapsed="false">
      <c r="A23" s="26"/>
      <c r="B23" s="16" t="s">
        <v>40</v>
      </c>
      <c r="C23" s="17" t="n">
        <v>155</v>
      </c>
      <c r="D23" s="18" t="n">
        <f aca="false">G23/12</f>
        <v>1.78983333333333</v>
      </c>
      <c r="E23" s="18" t="n">
        <v>4.765</v>
      </c>
      <c r="F23" s="18" t="n">
        <v>4.863</v>
      </c>
      <c r="G23" s="18" t="n">
        <v>21.478</v>
      </c>
      <c r="H23" s="18" t="n">
        <v>148.545</v>
      </c>
      <c r="I23" s="18" t="n">
        <v>0.162</v>
      </c>
      <c r="J23" s="18"/>
      <c r="K23" s="18" t="n">
        <v>20</v>
      </c>
      <c r="L23" s="18" t="n">
        <v>0.35</v>
      </c>
      <c r="M23" s="18" t="n">
        <v>9.822</v>
      </c>
      <c r="N23" s="18" t="n">
        <v>113.479</v>
      </c>
      <c r="O23" s="18" t="n">
        <v>75.067</v>
      </c>
      <c r="P23" s="18" t="n">
        <v>2.531</v>
      </c>
    </row>
    <row r="24" s="19" customFormat="true" ht="15" hidden="false" customHeight="false" outlineLevel="0" collapsed="false">
      <c r="A24" s="21" t="n">
        <v>342</v>
      </c>
      <c r="B24" s="16" t="s">
        <v>41</v>
      </c>
      <c r="C24" s="17" t="n">
        <v>200</v>
      </c>
      <c r="D24" s="18" t="n">
        <f aca="false">G24/12</f>
        <v>0.487083333333333</v>
      </c>
      <c r="E24" s="18" t="n">
        <v>0.48</v>
      </c>
      <c r="F24" s="18" t="n">
        <v>0.08</v>
      </c>
      <c r="G24" s="18" t="n">
        <v>5.845</v>
      </c>
      <c r="H24" s="18" t="n">
        <v>26.8</v>
      </c>
      <c r="I24" s="18" t="n">
        <v>0.012</v>
      </c>
      <c r="J24" s="18" t="n">
        <v>6</v>
      </c>
      <c r="K24" s="18"/>
      <c r="L24" s="18" t="n">
        <v>0.12</v>
      </c>
      <c r="M24" s="18" t="n">
        <v>14.8</v>
      </c>
      <c r="N24" s="18" t="n">
        <v>12</v>
      </c>
      <c r="O24" s="18" t="n">
        <v>10.4</v>
      </c>
      <c r="P24" s="18" t="n">
        <v>0.2</v>
      </c>
    </row>
    <row r="25" s="19" customFormat="true" ht="15" hidden="false" customHeight="false" outlineLevel="0" collapsed="false">
      <c r="A25" s="26"/>
      <c r="B25" s="16" t="s">
        <v>42</v>
      </c>
      <c r="C25" s="17" t="n">
        <v>50</v>
      </c>
      <c r="D25" s="18" t="n">
        <f aca="false">G25/12</f>
        <v>1.425</v>
      </c>
      <c r="E25" s="18" t="n">
        <v>3.3</v>
      </c>
      <c r="F25" s="18" t="n">
        <v>0.6</v>
      </c>
      <c r="G25" s="18" t="n">
        <v>17.1</v>
      </c>
      <c r="H25" s="18" t="n">
        <v>87</v>
      </c>
      <c r="I25" s="18" t="n">
        <v>0.1</v>
      </c>
      <c r="J25" s="18"/>
      <c r="K25" s="18" t="n">
        <v>3</v>
      </c>
      <c r="L25" s="18" t="n">
        <v>1.1</v>
      </c>
      <c r="M25" s="18" t="n">
        <v>17.5</v>
      </c>
      <c r="N25" s="18" t="n">
        <v>79</v>
      </c>
      <c r="O25" s="18" t="n">
        <v>23.5</v>
      </c>
      <c r="P25" s="18" t="n">
        <v>1.95</v>
      </c>
    </row>
    <row r="26" s="19" customFormat="true" ht="15" hidden="false" customHeight="false" outlineLevel="0" collapsed="false">
      <c r="A26" s="26"/>
      <c r="B26" s="16" t="s">
        <v>43</v>
      </c>
      <c r="C26" s="17" t="n">
        <v>200</v>
      </c>
      <c r="D26" s="18" t="n">
        <f aca="false">G26/12</f>
        <v>1.63333333333333</v>
      </c>
      <c r="E26" s="18" t="n">
        <v>0.8</v>
      </c>
      <c r="F26" s="18" t="n">
        <v>0.8</v>
      </c>
      <c r="G26" s="18" t="n">
        <v>19.6</v>
      </c>
      <c r="H26" s="18" t="n">
        <v>94</v>
      </c>
      <c r="I26" s="18" t="n">
        <v>0.06</v>
      </c>
      <c r="J26" s="18" t="n">
        <v>20</v>
      </c>
      <c r="K26" s="18" t="n">
        <v>10</v>
      </c>
      <c r="L26" s="18" t="n">
        <v>0.4</v>
      </c>
      <c r="M26" s="18" t="n">
        <v>32</v>
      </c>
      <c r="N26" s="18" t="n">
        <v>22</v>
      </c>
      <c r="O26" s="18" t="n">
        <v>18</v>
      </c>
      <c r="P26" s="18" t="n">
        <v>4.4</v>
      </c>
    </row>
    <row r="27" s="19" customFormat="true" ht="15" hidden="false" customHeight="false" outlineLevel="0" collapsed="false">
      <c r="A27" s="22" t="s">
        <v>44</v>
      </c>
      <c r="B27" s="22"/>
      <c r="C27" s="23" t="n">
        <f aca="false">SUM(C21:C26)</f>
        <v>945</v>
      </c>
      <c r="D27" s="18" t="n">
        <f aca="false">G27/12</f>
        <v>6.4145</v>
      </c>
      <c r="E27" s="24" t="n">
        <f aca="false">SUM(E21:E26)</f>
        <v>26.226</v>
      </c>
      <c r="F27" s="24" t="n">
        <f aca="false">SUM(F21:F26)</f>
        <v>20.67</v>
      </c>
      <c r="G27" s="24" t="n">
        <f aca="false">SUM(G21:G26)</f>
        <v>76.974</v>
      </c>
      <c r="H27" s="24" t="n">
        <f aca="false">SUM(H21:H26)</f>
        <v>606.082</v>
      </c>
      <c r="I27" s="24" t="n">
        <f aca="false">SUM(I21:I26)</f>
        <v>0.461</v>
      </c>
      <c r="J27" s="24" t="n">
        <f aca="false">SUM(J21:J26)</f>
        <v>62.45</v>
      </c>
      <c r="K27" s="24" t="n">
        <f aca="false">SUM(K21:K26)</f>
        <v>233</v>
      </c>
      <c r="L27" s="24" t="n">
        <f aca="false">SUM(L21:L26)</f>
        <v>5.592</v>
      </c>
      <c r="M27" s="24" t="n">
        <f aca="false">SUM(M21:M26)</f>
        <v>127.172</v>
      </c>
      <c r="N27" s="24" t="n">
        <f aca="false">SUM(N21:N26)</f>
        <v>420.009</v>
      </c>
      <c r="O27" s="24" t="n">
        <f aca="false">SUM(O21:O26)</f>
        <v>170.047</v>
      </c>
      <c r="P27" s="24" t="n">
        <f aca="false">SUM(P21:P26)</f>
        <v>12.099</v>
      </c>
    </row>
    <row r="28" s="19" customFormat="true" ht="15" hidden="false" customHeight="true" outlineLevel="0" collapsed="false">
      <c r="A28" s="25" t="s">
        <v>45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="19" customFormat="true" ht="30" hidden="false" customHeight="false" outlineLevel="0" collapsed="false">
      <c r="A29" s="26"/>
      <c r="B29" s="16" t="s">
        <v>33</v>
      </c>
      <c r="C29" s="17" t="n">
        <v>20</v>
      </c>
      <c r="D29" s="18" t="n">
        <f aca="false">G29/12</f>
        <v>0.64525</v>
      </c>
      <c r="E29" s="18" t="n">
        <v>1.646</v>
      </c>
      <c r="F29" s="18" t="n">
        <v>4.442</v>
      </c>
      <c r="G29" s="18" t="n">
        <v>7.743</v>
      </c>
      <c r="H29" s="18" t="n">
        <v>78.464</v>
      </c>
      <c r="I29" s="18" t="n">
        <v>0.036</v>
      </c>
      <c r="J29" s="18" t="n">
        <v>0.866</v>
      </c>
      <c r="K29" s="18" t="n">
        <v>37.312</v>
      </c>
      <c r="L29" s="18" t="n">
        <v>2.123</v>
      </c>
      <c r="M29" s="18" t="n">
        <v>24.288</v>
      </c>
      <c r="N29" s="18" t="n">
        <v>40.864</v>
      </c>
      <c r="O29" s="18" t="n">
        <v>27.504</v>
      </c>
      <c r="P29" s="18" t="n">
        <v>0.562</v>
      </c>
    </row>
    <row r="30" s="19" customFormat="true" ht="15" hidden="false" customHeight="false" outlineLevel="0" collapsed="false">
      <c r="A30" s="17"/>
      <c r="B30" s="16" t="s">
        <v>34</v>
      </c>
      <c r="C30" s="17" t="n">
        <v>90</v>
      </c>
      <c r="D30" s="18" t="n">
        <f aca="false">G30/12</f>
        <v>0.4425</v>
      </c>
      <c r="E30" s="18" t="n">
        <v>3.69</v>
      </c>
      <c r="F30" s="18" t="n">
        <v>1.35</v>
      </c>
      <c r="G30" s="18" t="n">
        <v>5.31</v>
      </c>
      <c r="H30" s="18" t="n">
        <v>51.3</v>
      </c>
      <c r="I30" s="18"/>
      <c r="J30" s="18" t="n">
        <v>0.54</v>
      </c>
      <c r="K30" s="18" t="n">
        <v>9</v>
      </c>
      <c r="L30" s="18"/>
      <c r="M30" s="18" t="n">
        <v>111.6</v>
      </c>
      <c r="N30" s="18" t="n">
        <v>85.5</v>
      </c>
      <c r="O30" s="18" t="n">
        <v>13.5</v>
      </c>
      <c r="P30" s="18" t="n">
        <v>0.09</v>
      </c>
    </row>
    <row r="31" s="19" customFormat="true" ht="15" hidden="false" customHeight="false" outlineLevel="0" collapsed="false">
      <c r="A31" s="17"/>
      <c r="B31" s="16" t="s">
        <v>46</v>
      </c>
      <c r="C31" s="17" t="n">
        <v>150</v>
      </c>
      <c r="D31" s="18" t="n">
        <f aca="false">G31/12</f>
        <v>0.9375</v>
      </c>
      <c r="E31" s="18" t="n">
        <v>1.2</v>
      </c>
      <c r="F31" s="18" t="n">
        <v>0.3</v>
      </c>
      <c r="G31" s="18" t="n">
        <v>11.25</v>
      </c>
      <c r="H31" s="18" t="n">
        <v>57</v>
      </c>
      <c r="I31" s="18" t="n">
        <v>0.09</v>
      </c>
      <c r="J31" s="18" t="n">
        <v>57</v>
      </c>
      <c r="K31" s="18"/>
      <c r="L31" s="18" t="n">
        <v>0.3</v>
      </c>
      <c r="M31" s="18" t="n">
        <v>52.5</v>
      </c>
      <c r="N31" s="18" t="n">
        <v>25.5</v>
      </c>
      <c r="O31" s="18" t="n">
        <v>16.5</v>
      </c>
      <c r="P31" s="18" t="n">
        <v>0.15</v>
      </c>
    </row>
    <row r="32" s="19" customFormat="true" ht="15" hidden="false" customHeight="false" outlineLevel="0" collapsed="false">
      <c r="A32" s="22" t="s">
        <v>47</v>
      </c>
      <c r="B32" s="22"/>
      <c r="C32" s="23" t="n">
        <f aca="false">SUM(C29:C31)</f>
        <v>260</v>
      </c>
      <c r="D32" s="18" t="n">
        <f aca="false">G32/12</f>
        <v>2.02525</v>
      </c>
      <c r="E32" s="24" t="n">
        <f aca="false">SUM(E29:E31)</f>
        <v>6.536</v>
      </c>
      <c r="F32" s="24" t="n">
        <f aca="false">SUM(F29:F31)</f>
        <v>6.092</v>
      </c>
      <c r="G32" s="24" t="n">
        <f aca="false">SUM(G29:G31)</f>
        <v>24.303</v>
      </c>
      <c r="H32" s="24" t="n">
        <f aca="false">SUM(H29:H31)</f>
        <v>186.764</v>
      </c>
      <c r="I32" s="24" t="n">
        <f aca="false">SUM(I29:I31)</f>
        <v>0.126</v>
      </c>
      <c r="J32" s="24" t="n">
        <f aca="false">SUM(J29:J31)</f>
        <v>58.406</v>
      </c>
      <c r="K32" s="24" t="n">
        <f aca="false">SUM(K29:K31)</f>
        <v>46.312</v>
      </c>
      <c r="L32" s="24" t="n">
        <f aca="false">SUM(L29:L31)</f>
        <v>2.423</v>
      </c>
      <c r="M32" s="24" t="n">
        <f aca="false">SUM(M29:M31)</f>
        <v>188.388</v>
      </c>
      <c r="N32" s="24" t="n">
        <f aca="false">SUM(N29:N31)</f>
        <v>151.864</v>
      </c>
      <c r="O32" s="24" t="n">
        <f aca="false">SUM(O29:O31)</f>
        <v>57.504</v>
      </c>
      <c r="P32" s="24" t="n">
        <f aca="false">SUM(P29:P31)</f>
        <v>0.802</v>
      </c>
    </row>
    <row r="33" s="19" customFormat="true" ht="15" hidden="false" customHeight="false" outlineLevel="0" collapsed="false">
      <c r="A33" s="28" t="s">
        <v>48</v>
      </c>
      <c r="B33" s="28"/>
      <c r="C33" s="29" t="n">
        <f aca="false">C14+C19+C27+C32</f>
        <v>2035</v>
      </c>
      <c r="D33" s="18" t="n">
        <f aca="false">G33/12</f>
        <v>15.3251666666667</v>
      </c>
      <c r="E33" s="30" t="n">
        <f aca="false">E14+E19+E27+E32</f>
        <v>64.358</v>
      </c>
      <c r="F33" s="30" t="n">
        <f aca="false">F14+F19+F27+F32</f>
        <v>51.025</v>
      </c>
      <c r="G33" s="30" t="n">
        <f aca="false">G14+G19+G27+G32</f>
        <v>183.902</v>
      </c>
      <c r="H33" s="30" t="n">
        <f aca="false">H14+H19+H27+H32</f>
        <v>1481.775</v>
      </c>
      <c r="I33" s="30" t="n">
        <f aca="false">I14+I19+I27+I32</f>
        <v>1.07</v>
      </c>
      <c r="J33" s="30" t="n">
        <f aca="false">J14+J19+J27+J32</f>
        <v>190.782</v>
      </c>
      <c r="K33" s="30" t="n">
        <f aca="false">K14+K19+K27+K32</f>
        <v>400.144</v>
      </c>
      <c r="L33" s="30" t="n">
        <f aca="false">L14+L19+L27+L32</f>
        <v>12.078</v>
      </c>
      <c r="M33" s="30" t="n">
        <f aca="false">M14+M19+M27+M32</f>
        <v>944.057</v>
      </c>
      <c r="N33" s="30" t="n">
        <f aca="false">N14+N19+N27+N32</f>
        <v>1285.998</v>
      </c>
      <c r="O33" s="30" t="n">
        <f aca="false">O14+O19+O27+O32</f>
        <v>455.288</v>
      </c>
      <c r="P33" s="30" t="n">
        <f aca="false">P14+P19+P27+P32</f>
        <v>22.276</v>
      </c>
    </row>
    <row r="34" s="19" customFormat="true" ht="15" hidden="false" customHeight="true" outlineLevel="0" collapsed="false">
      <c r="A34" s="14" t="s">
        <v>49</v>
      </c>
      <c r="B34" s="14"/>
      <c r="C34" s="14"/>
      <c r="D34" s="14"/>
      <c r="E34" s="14"/>
      <c r="F34" s="14"/>
      <c r="G34" s="14"/>
      <c r="H34" s="14"/>
      <c r="I34" s="31"/>
      <c r="J34" s="31"/>
      <c r="K34" s="31"/>
      <c r="L34" s="31"/>
      <c r="M34" s="31"/>
      <c r="N34" s="31"/>
      <c r="O34" s="31"/>
      <c r="P34" s="31"/>
    </row>
    <row r="35" s="19" customFormat="true" ht="15" hidden="false" customHeight="true" outlineLevel="0" collapsed="false">
      <c r="A35" s="32" t="s">
        <v>3</v>
      </c>
      <c r="B35" s="32" t="s">
        <v>4</v>
      </c>
      <c r="C35" s="32" t="s">
        <v>5</v>
      </c>
      <c r="D35" s="33"/>
      <c r="E35" s="33" t="s">
        <v>7</v>
      </c>
      <c r="F35" s="33"/>
      <c r="G35" s="33"/>
      <c r="H35" s="33" t="s">
        <v>8</v>
      </c>
      <c r="I35" s="33" t="s">
        <v>9</v>
      </c>
      <c r="J35" s="33"/>
      <c r="K35" s="33"/>
      <c r="L35" s="33"/>
      <c r="M35" s="33" t="s">
        <v>10</v>
      </c>
      <c r="N35" s="33"/>
      <c r="O35" s="33"/>
      <c r="P35" s="33"/>
    </row>
    <row r="36" s="19" customFormat="true" ht="28.5" hidden="false" customHeight="false" outlineLevel="0" collapsed="false">
      <c r="A36" s="32"/>
      <c r="B36" s="32"/>
      <c r="C36" s="32"/>
      <c r="D36" s="33"/>
      <c r="E36" s="33" t="s">
        <v>11</v>
      </c>
      <c r="F36" s="33" t="s">
        <v>12</v>
      </c>
      <c r="G36" s="33" t="s">
        <v>13</v>
      </c>
      <c r="H36" s="33"/>
      <c r="I36" s="33" t="s">
        <v>14</v>
      </c>
      <c r="J36" s="33" t="s">
        <v>15</v>
      </c>
      <c r="K36" s="33" t="s">
        <v>16</v>
      </c>
      <c r="L36" s="33" t="s">
        <v>17</v>
      </c>
      <c r="M36" s="33" t="s">
        <v>18</v>
      </c>
      <c r="N36" s="33" t="s">
        <v>19</v>
      </c>
      <c r="O36" s="33" t="s">
        <v>20</v>
      </c>
      <c r="P36" s="33" t="s">
        <v>21</v>
      </c>
    </row>
    <row r="37" s="19" customFormat="true" ht="15" hidden="false" customHeight="true" outlineLevel="0" collapsed="false">
      <c r="A37" s="25" t="s">
        <v>23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="19" customFormat="true" ht="15" hidden="false" customHeight="false" outlineLevel="0" collapsed="false">
      <c r="A38" s="20" t="n">
        <v>71</v>
      </c>
      <c r="B38" s="16" t="s">
        <v>50</v>
      </c>
      <c r="C38" s="17" t="n">
        <v>60</v>
      </c>
      <c r="D38" s="18" t="n">
        <f aca="false">G38/12</f>
        <v>0.095</v>
      </c>
      <c r="E38" s="18" t="n">
        <v>0.42</v>
      </c>
      <c r="F38" s="18" t="n">
        <v>0.06</v>
      </c>
      <c r="G38" s="18" t="n">
        <v>1.14</v>
      </c>
      <c r="H38" s="18" t="n">
        <v>6.6</v>
      </c>
      <c r="I38" s="18" t="n">
        <v>0.018</v>
      </c>
      <c r="J38" s="18" t="n">
        <v>4.2</v>
      </c>
      <c r="K38" s="18"/>
      <c r="L38" s="18" t="n">
        <v>0.06</v>
      </c>
      <c r="M38" s="18" t="n">
        <v>10.2</v>
      </c>
      <c r="N38" s="18" t="n">
        <v>18</v>
      </c>
      <c r="O38" s="18" t="n">
        <v>8.4</v>
      </c>
      <c r="P38" s="18" t="n">
        <v>0.3</v>
      </c>
    </row>
    <row r="39" s="19" customFormat="true" ht="15" hidden="false" customHeight="false" outlineLevel="0" collapsed="false">
      <c r="A39" s="21" t="n">
        <v>259</v>
      </c>
      <c r="B39" s="16" t="s">
        <v>51</v>
      </c>
      <c r="C39" s="17" t="n">
        <v>175</v>
      </c>
      <c r="D39" s="18" t="n">
        <f aca="false">G39/12</f>
        <v>1.52166666666667</v>
      </c>
      <c r="E39" s="18" t="n">
        <v>18.228</v>
      </c>
      <c r="F39" s="18" t="n">
        <v>12.158</v>
      </c>
      <c r="G39" s="18" t="n">
        <v>18.26</v>
      </c>
      <c r="H39" s="18" t="n">
        <v>255.904</v>
      </c>
      <c r="I39" s="18" t="n">
        <v>0.181</v>
      </c>
      <c r="J39" s="18" t="n">
        <v>23.7</v>
      </c>
      <c r="K39" s="18"/>
      <c r="L39" s="18" t="n">
        <v>2.256</v>
      </c>
      <c r="M39" s="18" t="n">
        <v>25.086</v>
      </c>
      <c r="N39" s="18" t="n">
        <v>217.229</v>
      </c>
      <c r="O39" s="18" t="n">
        <v>45</v>
      </c>
      <c r="P39" s="18" t="n">
        <v>3.28</v>
      </c>
    </row>
    <row r="40" s="19" customFormat="true" ht="30" hidden="false" customHeight="false" outlineLevel="0" collapsed="false">
      <c r="A40" s="26"/>
      <c r="B40" s="16" t="s">
        <v>52</v>
      </c>
      <c r="C40" s="17" t="n">
        <v>200</v>
      </c>
      <c r="D40" s="18" t="n">
        <f aca="false">G40/12</f>
        <v>0.327083333333333</v>
      </c>
      <c r="E40" s="18" t="n">
        <v>0.16</v>
      </c>
      <c r="F40" s="18" t="n">
        <v>0.16</v>
      </c>
      <c r="G40" s="18" t="n">
        <v>3.925</v>
      </c>
      <c r="H40" s="18" t="n">
        <v>18.801</v>
      </c>
      <c r="I40" s="18" t="n">
        <v>0.012</v>
      </c>
      <c r="J40" s="18" t="n">
        <v>4.01</v>
      </c>
      <c r="K40" s="18" t="n">
        <v>2</v>
      </c>
      <c r="L40" s="18" t="n">
        <v>0.08</v>
      </c>
      <c r="M40" s="18" t="n">
        <v>6.895</v>
      </c>
      <c r="N40" s="18" t="n">
        <v>5.224</v>
      </c>
      <c r="O40" s="18" t="n">
        <v>4.04</v>
      </c>
      <c r="P40" s="18" t="n">
        <v>0.962</v>
      </c>
    </row>
    <row r="41" s="19" customFormat="true" ht="15" hidden="false" customHeight="false" outlineLevel="0" collapsed="false">
      <c r="A41" s="26"/>
      <c r="B41" s="16" t="s">
        <v>53</v>
      </c>
      <c r="C41" s="17" t="n">
        <v>200</v>
      </c>
      <c r="D41" s="18" t="n">
        <f aca="false">G41/12</f>
        <v>0.666666666666667</v>
      </c>
      <c r="E41" s="18" t="n">
        <v>5.8</v>
      </c>
      <c r="F41" s="18" t="n">
        <v>5</v>
      </c>
      <c r="G41" s="18" t="n">
        <v>8</v>
      </c>
      <c r="H41" s="18" t="n">
        <v>106</v>
      </c>
      <c r="I41" s="18" t="n">
        <v>0.08</v>
      </c>
      <c r="J41" s="18" t="n">
        <v>1.4</v>
      </c>
      <c r="K41" s="18" t="n">
        <v>40</v>
      </c>
      <c r="L41" s="18"/>
      <c r="M41" s="18" t="n">
        <v>240</v>
      </c>
      <c r="N41" s="18" t="n">
        <v>180</v>
      </c>
      <c r="O41" s="18" t="n">
        <v>28</v>
      </c>
      <c r="P41" s="18" t="n">
        <v>0.2</v>
      </c>
    </row>
    <row r="42" s="19" customFormat="true" ht="15" hidden="false" customHeight="false" outlineLevel="0" collapsed="false">
      <c r="A42" s="26"/>
      <c r="B42" s="16" t="s">
        <v>42</v>
      </c>
      <c r="C42" s="17" t="n">
        <v>40</v>
      </c>
      <c r="D42" s="18" t="n">
        <f aca="false">G42/12</f>
        <v>1.14</v>
      </c>
      <c r="E42" s="18" t="n">
        <v>2.64</v>
      </c>
      <c r="F42" s="18" t="n">
        <v>0.48</v>
      </c>
      <c r="G42" s="18" t="n">
        <v>13.68</v>
      </c>
      <c r="H42" s="18" t="n">
        <v>69.6</v>
      </c>
      <c r="I42" s="18" t="n">
        <v>0.08</v>
      </c>
      <c r="J42" s="18"/>
      <c r="K42" s="18" t="n">
        <v>2.4</v>
      </c>
      <c r="L42" s="18" t="n">
        <v>0.88</v>
      </c>
      <c r="M42" s="18" t="n">
        <v>14</v>
      </c>
      <c r="N42" s="18" t="n">
        <v>63.2</v>
      </c>
      <c r="O42" s="18" t="n">
        <v>18.8</v>
      </c>
      <c r="P42" s="18" t="n">
        <v>1.56</v>
      </c>
    </row>
    <row r="43" s="19" customFormat="true" ht="15" hidden="false" customHeight="false" outlineLevel="0" collapsed="false">
      <c r="A43" s="22" t="s">
        <v>31</v>
      </c>
      <c r="B43" s="22"/>
      <c r="C43" s="23" t="n">
        <f aca="false">SUM(C38:C42)</f>
        <v>675</v>
      </c>
      <c r="D43" s="18" t="n">
        <f aca="false">G43/12</f>
        <v>3.75041666666667</v>
      </c>
      <c r="E43" s="24" t="n">
        <f aca="false">SUM(E38:E42)</f>
        <v>27.248</v>
      </c>
      <c r="F43" s="24" t="n">
        <f aca="false">SUM(F38:F42)</f>
        <v>17.858</v>
      </c>
      <c r="G43" s="24" t="n">
        <f aca="false">SUM(G38:G42)</f>
        <v>45.005</v>
      </c>
      <c r="H43" s="24" t="n">
        <f aca="false">SUM(H38:H42)</f>
        <v>456.905</v>
      </c>
      <c r="I43" s="24" t="n">
        <f aca="false">SUM(I38:I42)</f>
        <v>0.371</v>
      </c>
      <c r="J43" s="24" t="n">
        <f aca="false">SUM(J38:J42)</f>
        <v>33.31</v>
      </c>
      <c r="K43" s="24" t="n">
        <f aca="false">SUM(K38:K42)</f>
        <v>44.4</v>
      </c>
      <c r="L43" s="24" t="n">
        <f aca="false">SUM(L38:L42)</f>
        <v>3.276</v>
      </c>
      <c r="M43" s="24" t="n">
        <f aca="false">SUM(M38:M42)</f>
        <v>296.181</v>
      </c>
      <c r="N43" s="24" t="n">
        <f aca="false">SUM(N38:N42)</f>
        <v>483.653</v>
      </c>
      <c r="O43" s="24" t="n">
        <f aca="false">SUM(O38:O42)</f>
        <v>104.24</v>
      </c>
      <c r="P43" s="24" t="n">
        <f aca="false">SUM(P38:P42)</f>
        <v>6.302</v>
      </c>
    </row>
    <row r="44" s="19" customFormat="true" ht="15" hidden="false" customHeight="true" outlineLevel="0" collapsed="false">
      <c r="A44" s="25" t="s">
        <v>32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="19" customFormat="true" ht="30" hidden="false" customHeight="false" outlineLevel="0" collapsed="false">
      <c r="A45" s="26"/>
      <c r="B45" s="16" t="s">
        <v>33</v>
      </c>
      <c r="C45" s="17" t="n">
        <v>20</v>
      </c>
      <c r="D45" s="18" t="n">
        <f aca="false">G45/12</f>
        <v>0.64525</v>
      </c>
      <c r="E45" s="18" t="n">
        <v>1.646</v>
      </c>
      <c r="F45" s="18" t="n">
        <v>4.442</v>
      </c>
      <c r="G45" s="18" t="n">
        <v>7.743</v>
      </c>
      <c r="H45" s="18" t="n">
        <v>78.464</v>
      </c>
      <c r="I45" s="18" t="n">
        <v>0.036</v>
      </c>
      <c r="J45" s="18" t="n">
        <v>0.866</v>
      </c>
      <c r="K45" s="18" t="n">
        <v>37.312</v>
      </c>
      <c r="L45" s="18" t="n">
        <v>2.123</v>
      </c>
      <c r="M45" s="18" t="n">
        <v>24.288</v>
      </c>
      <c r="N45" s="18" t="n">
        <v>40.864</v>
      </c>
      <c r="O45" s="18" t="n">
        <v>27.504</v>
      </c>
      <c r="P45" s="18" t="n">
        <v>0.562</v>
      </c>
    </row>
    <row r="46" s="19" customFormat="true" ht="15" hidden="false" customHeight="false" outlineLevel="0" collapsed="false">
      <c r="A46" s="17"/>
      <c r="B46" s="16" t="s">
        <v>34</v>
      </c>
      <c r="C46" s="17" t="n">
        <v>90</v>
      </c>
      <c r="D46" s="18" t="n">
        <f aca="false">G46/12</f>
        <v>0.4425</v>
      </c>
      <c r="E46" s="18" t="n">
        <v>3.69</v>
      </c>
      <c r="F46" s="18" t="n">
        <v>1.35</v>
      </c>
      <c r="G46" s="18" t="n">
        <v>5.31</v>
      </c>
      <c r="H46" s="18" t="n">
        <v>51.3</v>
      </c>
      <c r="I46" s="18"/>
      <c r="J46" s="18" t="n">
        <v>0.54</v>
      </c>
      <c r="K46" s="18" t="n">
        <v>9</v>
      </c>
      <c r="L46" s="18"/>
      <c r="M46" s="18" t="n">
        <v>111.6</v>
      </c>
      <c r="N46" s="18" t="n">
        <v>85.5</v>
      </c>
      <c r="O46" s="18" t="n">
        <v>13.5</v>
      </c>
      <c r="P46" s="18" t="n">
        <v>0.09</v>
      </c>
    </row>
    <row r="47" s="19" customFormat="true" ht="15" hidden="false" customHeight="false" outlineLevel="0" collapsed="false">
      <c r="A47" s="17"/>
      <c r="B47" s="16" t="s">
        <v>43</v>
      </c>
      <c r="C47" s="17" t="n">
        <v>150</v>
      </c>
      <c r="D47" s="18" t="n">
        <f aca="false">G47/12</f>
        <v>1.225</v>
      </c>
      <c r="E47" s="18" t="n">
        <v>0.6</v>
      </c>
      <c r="F47" s="18" t="n">
        <v>0.6</v>
      </c>
      <c r="G47" s="18" t="n">
        <v>14.7</v>
      </c>
      <c r="H47" s="18" t="n">
        <v>70.5</v>
      </c>
      <c r="I47" s="18" t="n">
        <v>0.045</v>
      </c>
      <c r="J47" s="18" t="n">
        <v>15</v>
      </c>
      <c r="K47" s="18" t="n">
        <v>7.5</v>
      </c>
      <c r="L47" s="18" t="n">
        <v>0.3</v>
      </c>
      <c r="M47" s="18" t="n">
        <v>24</v>
      </c>
      <c r="N47" s="18" t="n">
        <v>16.5</v>
      </c>
      <c r="O47" s="18" t="n">
        <v>13.5</v>
      </c>
      <c r="P47" s="18" t="n">
        <v>3.3</v>
      </c>
    </row>
    <row r="48" s="19" customFormat="true" ht="15" hidden="false" customHeight="false" outlineLevel="0" collapsed="false">
      <c r="A48" s="22" t="s">
        <v>36</v>
      </c>
      <c r="B48" s="22"/>
      <c r="C48" s="23" t="n">
        <f aca="false">SUM(C45:C47)</f>
        <v>260</v>
      </c>
      <c r="D48" s="18" t="n">
        <f aca="false">G48/12</f>
        <v>2.31275</v>
      </c>
      <c r="E48" s="24" t="n">
        <f aca="false">SUM(E45:E47)</f>
        <v>5.936</v>
      </c>
      <c r="F48" s="24" t="n">
        <f aca="false">SUM(F45:F47)</f>
        <v>6.392</v>
      </c>
      <c r="G48" s="24" t="n">
        <f aca="false">SUM(G45:G47)</f>
        <v>27.753</v>
      </c>
      <c r="H48" s="24" t="n">
        <f aca="false">SUM(H45:H47)</f>
        <v>200.264</v>
      </c>
      <c r="I48" s="24" t="n">
        <f aca="false">SUM(I45:I47)</f>
        <v>0.081</v>
      </c>
      <c r="J48" s="24" t="n">
        <f aca="false">SUM(J45:J47)</f>
        <v>16.406</v>
      </c>
      <c r="K48" s="24" t="n">
        <f aca="false">SUM(K45:K47)</f>
        <v>53.812</v>
      </c>
      <c r="L48" s="24" t="n">
        <f aca="false">SUM(L45:L47)</f>
        <v>2.423</v>
      </c>
      <c r="M48" s="24" t="n">
        <f aca="false">SUM(M45:M47)</f>
        <v>159.888</v>
      </c>
      <c r="N48" s="24" t="n">
        <f aca="false">SUM(N45:N47)</f>
        <v>142.864</v>
      </c>
      <c r="O48" s="24" t="n">
        <f aca="false">SUM(O45:O47)</f>
        <v>54.504</v>
      </c>
      <c r="P48" s="24" t="n">
        <f aca="false">SUM(P45:P47)</f>
        <v>3.952</v>
      </c>
    </row>
    <row r="49" s="19" customFormat="true" ht="15" hidden="false" customHeight="true" outlineLevel="0" collapsed="false">
      <c r="A49" s="25" t="s">
        <v>37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="19" customFormat="true" ht="15" hidden="false" customHeight="false" outlineLevel="0" collapsed="false">
      <c r="A50" s="20" t="n">
        <v>71</v>
      </c>
      <c r="B50" s="16" t="s">
        <v>54</v>
      </c>
      <c r="C50" s="17" t="n">
        <v>60</v>
      </c>
      <c r="D50" s="18" t="n">
        <f aca="false">G50/12</f>
        <v>0.095</v>
      </c>
      <c r="E50" s="18" t="n">
        <v>0.42</v>
      </c>
      <c r="F50" s="18" t="n">
        <v>0.06</v>
      </c>
      <c r="G50" s="18" t="n">
        <v>1.14</v>
      </c>
      <c r="H50" s="18" t="n">
        <v>6.6</v>
      </c>
      <c r="I50" s="18" t="n">
        <v>0.018</v>
      </c>
      <c r="J50" s="18" t="n">
        <v>4.2</v>
      </c>
      <c r="K50" s="18"/>
      <c r="L50" s="18" t="n">
        <v>0.06</v>
      </c>
      <c r="M50" s="18" t="n">
        <v>10.2</v>
      </c>
      <c r="N50" s="18" t="n">
        <v>18</v>
      </c>
      <c r="O50" s="18" t="n">
        <v>8.4</v>
      </c>
      <c r="P50" s="18" t="n">
        <v>0.3</v>
      </c>
    </row>
    <row r="51" s="19" customFormat="true" ht="15" hidden="false" customHeight="false" outlineLevel="0" collapsed="false">
      <c r="A51" s="21" t="n">
        <v>98</v>
      </c>
      <c r="B51" s="16" t="s">
        <v>55</v>
      </c>
      <c r="C51" s="17" t="n">
        <v>250</v>
      </c>
      <c r="D51" s="18" t="n">
        <f aca="false">G51/12</f>
        <v>1.14041666666667</v>
      </c>
      <c r="E51" s="18" t="n">
        <v>2.24</v>
      </c>
      <c r="F51" s="18" t="n">
        <v>3.267</v>
      </c>
      <c r="G51" s="18" t="n">
        <v>13.685</v>
      </c>
      <c r="H51" s="18" t="n">
        <v>93.723</v>
      </c>
      <c r="I51" s="18" t="n">
        <v>0.062</v>
      </c>
      <c r="J51" s="18" t="n">
        <v>20</v>
      </c>
      <c r="K51" s="18" t="n">
        <v>200</v>
      </c>
      <c r="L51" s="18" t="n">
        <v>1.545</v>
      </c>
      <c r="M51" s="18" t="n">
        <v>30.18</v>
      </c>
      <c r="N51" s="18" t="n">
        <v>68.21</v>
      </c>
      <c r="O51" s="18" t="n">
        <v>19.97</v>
      </c>
      <c r="P51" s="18" t="n">
        <v>0.764</v>
      </c>
    </row>
    <row r="52" s="19" customFormat="true" ht="15" hidden="false" customHeight="false" outlineLevel="0" collapsed="false">
      <c r="A52" s="20" t="n">
        <v>227</v>
      </c>
      <c r="B52" s="16" t="s">
        <v>56</v>
      </c>
      <c r="C52" s="17" t="n">
        <v>90</v>
      </c>
      <c r="D52" s="18" t="n">
        <f aca="false">G52/12</f>
        <v>0.0615</v>
      </c>
      <c r="E52" s="18" t="n">
        <v>22.881</v>
      </c>
      <c r="F52" s="18" t="n">
        <v>7.233</v>
      </c>
      <c r="G52" s="18" t="n">
        <v>0.738</v>
      </c>
      <c r="H52" s="18" t="n">
        <v>159.09</v>
      </c>
      <c r="I52" s="18" t="n">
        <v>0.227</v>
      </c>
      <c r="J52" s="18" t="n">
        <v>1.899</v>
      </c>
      <c r="K52" s="18" t="n">
        <v>33.3</v>
      </c>
      <c r="L52" s="18" t="n">
        <v>1.683</v>
      </c>
      <c r="M52" s="18" t="n">
        <v>24.99</v>
      </c>
      <c r="N52" s="18" t="n">
        <v>227.22</v>
      </c>
      <c r="O52" s="18" t="n">
        <v>34.56</v>
      </c>
      <c r="P52" s="18" t="n">
        <v>0.738</v>
      </c>
    </row>
    <row r="53" s="19" customFormat="true" ht="15" hidden="false" customHeight="false" outlineLevel="0" collapsed="false">
      <c r="A53" s="21" t="s">
        <v>57</v>
      </c>
      <c r="B53" s="16" t="s">
        <v>58</v>
      </c>
      <c r="C53" s="17" t="n">
        <v>150</v>
      </c>
      <c r="D53" s="18" t="n">
        <f aca="false">G53/12</f>
        <v>0.9755</v>
      </c>
      <c r="E53" s="18" t="n">
        <v>3.893</v>
      </c>
      <c r="F53" s="18" t="n">
        <v>6.32</v>
      </c>
      <c r="G53" s="18" t="n">
        <v>11.706</v>
      </c>
      <c r="H53" s="18" t="n">
        <v>121.916</v>
      </c>
      <c r="I53" s="18" t="n">
        <v>0.07</v>
      </c>
      <c r="J53" s="18" t="n">
        <v>81.75</v>
      </c>
      <c r="K53" s="18" t="n">
        <v>60</v>
      </c>
      <c r="L53" s="18" t="n">
        <v>2.925</v>
      </c>
      <c r="M53" s="18" t="n">
        <v>86.55</v>
      </c>
      <c r="N53" s="18" t="n">
        <v>64.38</v>
      </c>
      <c r="O53" s="18" t="n">
        <v>33.84</v>
      </c>
      <c r="P53" s="18" t="n">
        <v>1.302</v>
      </c>
    </row>
    <row r="54" s="19" customFormat="true" ht="30" hidden="false" customHeight="false" outlineLevel="0" collapsed="false">
      <c r="A54" s="21" t="n">
        <v>349</v>
      </c>
      <c r="B54" s="16" t="s">
        <v>59</v>
      </c>
      <c r="C54" s="17" t="n">
        <v>200</v>
      </c>
      <c r="D54" s="18" t="n">
        <f aca="false">G54/12</f>
        <v>0.845416666666667</v>
      </c>
      <c r="E54" s="18" t="n">
        <v>0.78</v>
      </c>
      <c r="F54" s="18" t="n">
        <v>0.06</v>
      </c>
      <c r="G54" s="18" t="n">
        <v>10.145</v>
      </c>
      <c r="H54" s="18" t="n">
        <v>45.4</v>
      </c>
      <c r="I54" s="18" t="n">
        <v>0.02</v>
      </c>
      <c r="J54" s="18" t="n">
        <v>0.8</v>
      </c>
      <c r="K54" s="18"/>
      <c r="L54" s="18" t="n">
        <v>1.1</v>
      </c>
      <c r="M54" s="18" t="n">
        <v>32</v>
      </c>
      <c r="N54" s="18" t="n">
        <v>29.2</v>
      </c>
      <c r="O54" s="18" t="n">
        <v>21</v>
      </c>
      <c r="P54" s="18" t="n">
        <v>0.64</v>
      </c>
    </row>
    <row r="55" s="19" customFormat="true" ht="15" hidden="false" customHeight="false" outlineLevel="0" collapsed="false">
      <c r="A55" s="26"/>
      <c r="B55" s="16" t="s">
        <v>42</v>
      </c>
      <c r="C55" s="17" t="n">
        <v>50</v>
      </c>
      <c r="D55" s="18" t="n">
        <f aca="false">G55/12</f>
        <v>1.425</v>
      </c>
      <c r="E55" s="18" t="n">
        <v>3.3</v>
      </c>
      <c r="F55" s="18" t="n">
        <v>0.6</v>
      </c>
      <c r="G55" s="18" t="n">
        <v>17.1</v>
      </c>
      <c r="H55" s="18" t="n">
        <v>87</v>
      </c>
      <c r="I55" s="18" t="n">
        <v>0.1</v>
      </c>
      <c r="J55" s="18"/>
      <c r="K55" s="18" t="n">
        <v>3</v>
      </c>
      <c r="L55" s="18" t="n">
        <v>1.1</v>
      </c>
      <c r="M55" s="18" t="n">
        <v>17.5</v>
      </c>
      <c r="N55" s="18" t="n">
        <v>79</v>
      </c>
      <c r="O55" s="18" t="n">
        <v>23.5</v>
      </c>
      <c r="P55" s="18" t="n">
        <v>1.95</v>
      </c>
    </row>
    <row r="56" s="19" customFormat="true" ht="12" hidden="true" customHeight="true" outlineLevel="0" collapsed="false">
      <c r="A56" s="26"/>
      <c r="B56" s="16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="19" customFormat="true" ht="15" hidden="false" customHeight="false" outlineLevel="0" collapsed="false">
      <c r="A57" s="22" t="s">
        <v>44</v>
      </c>
      <c r="B57" s="22"/>
      <c r="C57" s="23" t="n">
        <f aca="false">SUM(C50:C56)</f>
        <v>800</v>
      </c>
      <c r="D57" s="18" t="n">
        <f aca="false">G57/12</f>
        <v>4.54283333333333</v>
      </c>
      <c r="E57" s="24" t="n">
        <f aca="false">SUM(E50:E56)</f>
        <v>33.514</v>
      </c>
      <c r="F57" s="24" t="n">
        <f aca="false">SUM(F50:F56)</f>
        <v>17.54</v>
      </c>
      <c r="G57" s="24" t="n">
        <f aca="false">SUM(G50:G56)</f>
        <v>54.514</v>
      </c>
      <c r="H57" s="24" t="n">
        <f aca="false">SUM(H50:H56)</f>
        <v>513.729</v>
      </c>
      <c r="I57" s="24" t="n">
        <f aca="false">SUM(I50:I56)</f>
        <v>0.497</v>
      </c>
      <c r="J57" s="24" t="n">
        <f aca="false">SUM(J50:J56)</f>
        <v>108.649</v>
      </c>
      <c r="K57" s="24" t="n">
        <f aca="false">SUM(K50:K56)</f>
        <v>296.3</v>
      </c>
      <c r="L57" s="24" t="n">
        <f aca="false">SUM(L50:L56)</f>
        <v>8.413</v>
      </c>
      <c r="M57" s="24" t="n">
        <f aca="false">SUM(M50:M56)</f>
        <v>201.42</v>
      </c>
      <c r="N57" s="24" t="n">
        <f aca="false">SUM(N50:N56)</f>
        <v>486.01</v>
      </c>
      <c r="O57" s="24" t="n">
        <f aca="false">SUM(O50:O56)</f>
        <v>141.27</v>
      </c>
      <c r="P57" s="24" t="n">
        <f aca="false">SUM(P50:P56)</f>
        <v>5.694</v>
      </c>
    </row>
    <row r="58" s="19" customFormat="true" ht="15" hidden="false" customHeight="true" outlineLevel="0" collapsed="false">
      <c r="A58" s="25" t="s">
        <v>45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="19" customFormat="true" ht="30" hidden="false" customHeight="false" outlineLevel="0" collapsed="false">
      <c r="A59" s="26"/>
      <c r="B59" s="16" t="s">
        <v>33</v>
      </c>
      <c r="C59" s="17" t="n">
        <v>20</v>
      </c>
      <c r="D59" s="18" t="n">
        <f aca="false">G59/12</f>
        <v>0.64525</v>
      </c>
      <c r="E59" s="18" t="n">
        <v>1.646</v>
      </c>
      <c r="F59" s="18" t="n">
        <v>4.442</v>
      </c>
      <c r="G59" s="18" t="n">
        <v>7.743</v>
      </c>
      <c r="H59" s="18" t="n">
        <v>78.464</v>
      </c>
      <c r="I59" s="18" t="n">
        <v>0.036</v>
      </c>
      <c r="J59" s="18" t="n">
        <v>0.866</v>
      </c>
      <c r="K59" s="18" t="n">
        <v>37.312</v>
      </c>
      <c r="L59" s="18" t="n">
        <v>2.123</v>
      </c>
      <c r="M59" s="18" t="n">
        <v>24.288</v>
      </c>
      <c r="N59" s="18" t="n">
        <v>40.864</v>
      </c>
      <c r="O59" s="18" t="n">
        <v>27.504</v>
      </c>
      <c r="P59" s="18" t="n">
        <v>0.562</v>
      </c>
    </row>
    <row r="60" s="19" customFormat="true" ht="15" hidden="false" customHeight="false" outlineLevel="0" collapsed="false">
      <c r="A60" s="17"/>
      <c r="B60" s="16" t="s">
        <v>34</v>
      </c>
      <c r="C60" s="17" t="n">
        <v>90</v>
      </c>
      <c r="D60" s="18" t="n">
        <f aca="false">G60/12</f>
        <v>0.4425</v>
      </c>
      <c r="E60" s="18" t="n">
        <v>3.69</v>
      </c>
      <c r="F60" s="18" t="n">
        <v>1.35</v>
      </c>
      <c r="G60" s="18" t="n">
        <v>5.31</v>
      </c>
      <c r="H60" s="18" t="n">
        <v>51.3</v>
      </c>
      <c r="I60" s="18"/>
      <c r="J60" s="18" t="n">
        <v>0.54</v>
      </c>
      <c r="K60" s="18" t="n">
        <v>9</v>
      </c>
      <c r="L60" s="18"/>
      <c r="M60" s="18" t="n">
        <v>111.6</v>
      </c>
      <c r="N60" s="18" t="n">
        <v>85.5</v>
      </c>
      <c r="O60" s="18" t="n">
        <v>13.5</v>
      </c>
      <c r="P60" s="18" t="n">
        <v>0.09</v>
      </c>
    </row>
    <row r="61" s="19" customFormat="true" ht="15" hidden="false" customHeight="false" outlineLevel="0" collapsed="false">
      <c r="A61" s="17"/>
      <c r="B61" s="16" t="s">
        <v>43</v>
      </c>
      <c r="C61" s="17" t="n">
        <v>150</v>
      </c>
      <c r="D61" s="18" t="n">
        <f aca="false">G61/12</f>
        <v>1.225</v>
      </c>
      <c r="E61" s="18" t="n">
        <v>0.6</v>
      </c>
      <c r="F61" s="18" t="n">
        <v>0.6</v>
      </c>
      <c r="G61" s="18" t="n">
        <v>14.7</v>
      </c>
      <c r="H61" s="18" t="n">
        <v>70.5</v>
      </c>
      <c r="I61" s="18" t="n">
        <v>0.045</v>
      </c>
      <c r="J61" s="18" t="n">
        <v>15</v>
      </c>
      <c r="K61" s="18" t="n">
        <v>7.5</v>
      </c>
      <c r="L61" s="18" t="n">
        <v>0.3</v>
      </c>
      <c r="M61" s="18" t="n">
        <v>24</v>
      </c>
      <c r="N61" s="18" t="n">
        <v>16.5</v>
      </c>
      <c r="O61" s="18" t="n">
        <v>13.5</v>
      </c>
      <c r="P61" s="18" t="n">
        <v>3.3</v>
      </c>
    </row>
    <row r="62" s="19" customFormat="true" ht="15" hidden="false" customHeight="false" outlineLevel="0" collapsed="false">
      <c r="A62" s="22" t="s">
        <v>47</v>
      </c>
      <c r="B62" s="22"/>
      <c r="C62" s="23" t="n">
        <f aca="false">SUM(C59:C61)</f>
        <v>260</v>
      </c>
      <c r="D62" s="18" t="n">
        <f aca="false">G62/12</f>
        <v>2.31275</v>
      </c>
      <c r="E62" s="24" t="n">
        <f aca="false">SUM(E59:E61)</f>
        <v>5.936</v>
      </c>
      <c r="F62" s="24" t="n">
        <f aca="false">SUM(F59:F61)</f>
        <v>6.392</v>
      </c>
      <c r="G62" s="24" t="n">
        <f aca="false">SUM(G59:G61)</f>
        <v>27.753</v>
      </c>
      <c r="H62" s="24" t="n">
        <f aca="false">SUM(H59:H61)</f>
        <v>200.264</v>
      </c>
      <c r="I62" s="24" t="n">
        <f aca="false">SUM(I59:I61)</f>
        <v>0.081</v>
      </c>
      <c r="J62" s="24" t="n">
        <f aca="false">SUM(J59:J61)</f>
        <v>16.406</v>
      </c>
      <c r="K62" s="24" t="n">
        <f aca="false">SUM(K59:K61)</f>
        <v>53.812</v>
      </c>
      <c r="L62" s="24" t="n">
        <f aca="false">SUM(L59:L61)</f>
        <v>2.423</v>
      </c>
      <c r="M62" s="24" t="n">
        <f aca="false">SUM(M59:M61)</f>
        <v>159.888</v>
      </c>
      <c r="N62" s="24" t="n">
        <f aca="false">SUM(N59:N61)</f>
        <v>142.864</v>
      </c>
      <c r="O62" s="24" t="n">
        <f aca="false">SUM(O59:O61)</f>
        <v>54.504</v>
      </c>
      <c r="P62" s="24" t="n">
        <f aca="false">SUM(P59:P61)</f>
        <v>3.952</v>
      </c>
    </row>
    <row r="63" s="19" customFormat="true" ht="15" hidden="false" customHeight="false" outlineLevel="0" collapsed="false">
      <c r="A63" s="28" t="s">
        <v>60</v>
      </c>
      <c r="B63" s="28"/>
      <c r="C63" s="29" t="n">
        <f aca="false">C62+C57+C48+C43</f>
        <v>1995</v>
      </c>
      <c r="D63" s="30" t="n">
        <f aca="false">D62+D57+D48+D43</f>
        <v>12.91875</v>
      </c>
      <c r="E63" s="30" t="n">
        <f aca="false">E62+E57+E48+E43</f>
        <v>72.634</v>
      </c>
      <c r="F63" s="30" t="n">
        <f aca="false">F62+F57+F48+F43</f>
        <v>48.182</v>
      </c>
      <c r="G63" s="30" t="n">
        <f aca="false">G62+G57+G48+G43</f>
        <v>155.025</v>
      </c>
      <c r="H63" s="30" t="n">
        <f aca="false">H62+H57+H48+H43</f>
        <v>1371.162</v>
      </c>
      <c r="I63" s="30" t="n">
        <f aca="false">I62+I57+I48+I43</f>
        <v>1.03</v>
      </c>
      <c r="J63" s="30" t="n">
        <f aca="false">J62+J57+J48+J43</f>
        <v>174.771</v>
      </c>
      <c r="K63" s="30" t="n">
        <f aca="false">K62+K57+K48+K43</f>
        <v>448.324</v>
      </c>
      <c r="L63" s="30" t="n">
        <f aca="false">L62+L57+L48+L43</f>
        <v>16.535</v>
      </c>
      <c r="M63" s="30" t="n">
        <f aca="false">M62+M57+M48+M43</f>
        <v>817.377</v>
      </c>
      <c r="N63" s="30" t="n">
        <f aca="false">N62+N57+N48+N43</f>
        <v>1255.391</v>
      </c>
      <c r="O63" s="30" t="n">
        <f aca="false">O62+O57+O48+O43</f>
        <v>354.518</v>
      </c>
      <c r="P63" s="30" t="n">
        <f aca="false">P62+P57+P48+P43</f>
        <v>19.9</v>
      </c>
    </row>
    <row r="64" s="19" customFormat="true" ht="15" hidden="false" customHeight="true" outlineLevel="0" collapsed="false">
      <c r="A64" s="14" t="s">
        <v>61</v>
      </c>
      <c r="B64" s="14"/>
      <c r="C64" s="14"/>
      <c r="D64" s="14"/>
      <c r="E64" s="14"/>
      <c r="F64" s="14"/>
      <c r="G64" s="14"/>
      <c r="H64" s="14"/>
      <c r="I64" s="31"/>
      <c r="J64" s="31"/>
      <c r="K64" s="31"/>
      <c r="L64" s="31"/>
      <c r="M64" s="31"/>
      <c r="N64" s="31"/>
      <c r="O64" s="31"/>
      <c r="P64" s="31"/>
    </row>
    <row r="65" s="19" customFormat="true" ht="15" hidden="false" customHeight="true" outlineLevel="0" collapsed="false">
      <c r="A65" s="32" t="s">
        <v>3</v>
      </c>
      <c r="B65" s="32" t="s">
        <v>4</v>
      </c>
      <c r="C65" s="32" t="s">
        <v>5</v>
      </c>
      <c r="D65" s="33"/>
      <c r="E65" s="33" t="s">
        <v>7</v>
      </c>
      <c r="F65" s="33"/>
      <c r="G65" s="33"/>
      <c r="H65" s="33" t="s">
        <v>8</v>
      </c>
      <c r="I65" s="33" t="s">
        <v>9</v>
      </c>
      <c r="J65" s="33"/>
      <c r="K65" s="33"/>
      <c r="L65" s="33"/>
      <c r="M65" s="33" t="s">
        <v>10</v>
      </c>
      <c r="N65" s="33"/>
      <c r="O65" s="33"/>
      <c r="P65" s="33"/>
    </row>
    <row r="66" s="19" customFormat="true" ht="28.5" hidden="false" customHeight="false" outlineLevel="0" collapsed="false">
      <c r="A66" s="32"/>
      <c r="B66" s="32"/>
      <c r="C66" s="32"/>
      <c r="D66" s="33"/>
      <c r="E66" s="33" t="s">
        <v>11</v>
      </c>
      <c r="F66" s="33" t="s">
        <v>12</v>
      </c>
      <c r="G66" s="33" t="s">
        <v>13</v>
      </c>
      <c r="H66" s="33"/>
      <c r="I66" s="33" t="s">
        <v>14</v>
      </c>
      <c r="J66" s="33" t="s">
        <v>15</v>
      </c>
      <c r="K66" s="33" t="s">
        <v>16</v>
      </c>
      <c r="L66" s="33" t="s">
        <v>17</v>
      </c>
      <c r="M66" s="33" t="s">
        <v>18</v>
      </c>
      <c r="N66" s="33" t="s">
        <v>19</v>
      </c>
      <c r="O66" s="33" t="s">
        <v>20</v>
      </c>
      <c r="P66" s="33" t="s">
        <v>21</v>
      </c>
    </row>
    <row r="67" s="19" customFormat="true" ht="15" hidden="false" customHeight="true" outlineLevel="0" collapsed="false">
      <c r="A67" s="25" t="s">
        <v>23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="19" customFormat="true" ht="15" hidden="false" customHeight="false" outlineLevel="0" collapsed="false">
      <c r="A68" s="21" t="n">
        <v>24</v>
      </c>
      <c r="B68" s="16" t="s">
        <v>62</v>
      </c>
      <c r="C68" s="17" t="n">
        <v>80</v>
      </c>
      <c r="D68" s="18" t="n">
        <f aca="false">G68/12</f>
        <v>0.229333333333333</v>
      </c>
      <c r="E68" s="18" t="n">
        <v>0.751</v>
      </c>
      <c r="F68" s="18" t="n">
        <v>5.119</v>
      </c>
      <c r="G68" s="18" t="n">
        <v>2.752</v>
      </c>
      <c r="H68" s="18" t="n">
        <v>61.085</v>
      </c>
      <c r="I68" s="18" t="n">
        <v>0.036</v>
      </c>
      <c r="J68" s="18" t="n">
        <v>12.61</v>
      </c>
      <c r="K68" s="18"/>
      <c r="L68" s="18" t="n">
        <v>2.519</v>
      </c>
      <c r="M68" s="18" t="n">
        <v>13.01</v>
      </c>
      <c r="N68" s="18" t="n">
        <v>23.86</v>
      </c>
      <c r="O68" s="18" t="n">
        <v>12.98</v>
      </c>
      <c r="P68" s="18" t="n">
        <v>0.563</v>
      </c>
    </row>
    <row r="69" s="19" customFormat="true" ht="30" hidden="false" customHeight="false" outlineLevel="0" collapsed="false">
      <c r="A69" s="27" t="n">
        <v>294</v>
      </c>
      <c r="B69" s="16" t="s">
        <v>63</v>
      </c>
      <c r="C69" s="17" t="n">
        <v>80</v>
      </c>
      <c r="D69" s="18" t="n">
        <f aca="false">G69/12</f>
        <v>0.9615</v>
      </c>
      <c r="E69" s="18" t="n">
        <v>13.077</v>
      </c>
      <c r="F69" s="18" t="n">
        <v>11.805</v>
      </c>
      <c r="G69" s="18" t="n">
        <v>11.538</v>
      </c>
      <c r="H69" s="18" t="n">
        <v>205.142</v>
      </c>
      <c r="I69" s="18" t="n">
        <v>0.104</v>
      </c>
      <c r="J69" s="18" t="n">
        <v>1.18</v>
      </c>
      <c r="K69" s="18" t="n">
        <v>42.14</v>
      </c>
      <c r="L69" s="18" t="n">
        <v>1.555</v>
      </c>
      <c r="M69" s="18" t="n">
        <v>19.204</v>
      </c>
      <c r="N69" s="18" t="n">
        <v>129.56</v>
      </c>
      <c r="O69" s="18" t="n">
        <v>22.666</v>
      </c>
      <c r="P69" s="18" t="n">
        <v>1.843</v>
      </c>
    </row>
    <row r="70" s="19" customFormat="true" ht="15" hidden="false" customHeight="false" outlineLevel="0" collapsed="false">
      <c r="A70" s="20" t="n">
        <v>330</v>
      </c>
      <c r="B70" s="16" t="s">
        <v>64</v>
      </c>
      <c r="C70" s="17" t="n">
        <v>30</v>
      </c>
      <c r="D70" s="18" t="n">
        <f aca="false">G70/12</f>
        <v>0.1425</v>
      </c>
      <c r="E70" s="18" t="n">
        <v>0.432</v>
      </c>
      <c r="F70" s="18" t="n">
        <v>0.826</v>
      </c>
      <c r="G70" s="18" t="n">
        <v>1.71</v>
      </c>
      <c r="H70" s="18" t="n">
        <v>16.2</v>
      </c>
      <c r="I70" s="18" t="n">
        <v>0.018</v>
      </c>
      <c r="J70" s="18" t="n">
        <v>0.04</v>
      </c>
      <c r="K70" s="18" t="n">
        <v>5.2</v>
      </c>
      <c r="L70" s="18" t="n">
        <v>0.054</v>
      </c>
      <c r="M70" s="18" t="n">
        <v>7.56</v>
      </c>
      <c r="N70" s="18" t="n">
        <v>6.68</v>
      </c>
      <c r="O70" s="18" t="n">
        <v>1.12</v>
      </c>
      <c r="P70" s="18" t="n">
        <v>0.032</v>
      </c>
    </row>
    <row r="71" s="19" customFormat="true" ht="30" hidden="false" customHeight="false" outlineLevel="0" collapsed="false">
      <c r="A71" s="26"/>
      <c r="B71" s="16" t="s">
        <v>65</v>
      </c>
      <c r="C71" s="17" t="n">
        <v>150</v>
      </c>
      <c r="D71" s="18" t="n">
        <f aca="false">G71/12</f>
        <v>1.74941666666667</v>
      </c>
      <c r="E71" s="18" t="n">
        <v>3.24</v>
      </c>
      <c r="F71" s="18" t="n">
        <v>4.041</v>
      </c>
      <c r="G71" s="18" t="n">
        <v>20.993</v>
      </c>
      <c r="H71" s="18" t="n">
        <v>133.205</v>
      </c>
      <c r="I71" s="18" t="n">
        <v>0.087</v>
      </c>
      <c r="J71" s="18"/>
      <c r="K71" s="18" t="n">
        <v>20</v>
      </c>
      <c r="L71" s="18" t="n">
        <v>0.05</v>
      </c>
      <c r="M71" s="18" t="n">
        <v>27.886</v>
      </c>
      <c r="N71" s="18" t="n">
        <v>111.481</v>
      </c>
      <c r="O71" s="18" t="n">
        <v>16.065</v>
      </c>
      <c r="P71" s="18" t="n">
        <v>0.595</v>
      </c>
    </row>
    <row r="72" s="19" customFormat="true" ht="30" hidden="false" customHeight="false" outlineLevel="0" collapsed="false">
      <c r="A72" s="27" t="n">
        <v>379</v>
      </c>
      <c r="B72" s="16" t="s">
        <v>66</v>
      </c>
      <c r="C72" s="17" t="n">
        <v>200</v>
      </c>
      <c r="D72" s="18" t="n">
        <f aca="false">G72/12</f>
        <v>0.442083333333333</v>
      </c>
      <c r="E72" s="18" t="n">
        <v>3.9</v>
      </c>
      <c r="F72" s="18" t="n">
        <v>3</v>
      </c>
      <c r="G72" s="18" t="n">
        <v>5.305</v>
      </c>
      <c r="H72" s="18" t="n">
        <v>60</v>
      </c>
      <c r="I72" s="18" t="n">
        <v>0.023</v>
      </c>
      <c r="J72" s="18" t="n">
        <v>0.784</v>
      </c>
      <c r="K72" s="18" t="n">
        <v>10</v>
      </c>
      <c r="L72" s="18"/>
      <c r="M72" s="18" t="n">
        <v>124.766</v>
      </c>
      <c r="N72" s="18" t="n">
        <v>90</v>
      </c>
      <c r="O72" s="18" t="n">
        <v>14</v>
      </c>
      <c r="P72" s="18" t="n">
        <v>0.104</v>
      </c>
    </row>
    <row r="73" s="19" customFormat="true" ht="15" hidden="false" customHeight="false" outlineLevel="0" collapsed="false">
      <c r="A73" s="26"/>
      <c r="B73" s="16" t="s">
        <v>42</v>
      </c>
      <c r="C73" s="17" t="n">
        <v>40</v>
      </c>
      <c r="D73" s="18" t="n">
        <f aca="false">G73/12</f>
        <v>1.14</v>
      </c>
      <c r="E73" s="18" t="n">
        <v>2.64</v>
      </c>
      <c r="F73" s="18" t="n">
        <v>0.48</v>
      </c>
      <c r="G73" s="18" t="n">
        <v>13.68</v>
      </c>
      <c r="H73" s="18" t="n">
        <v>69.6</v>
      </c>
      <c r="I73" s="18" t="n">
        <v>0.08</v>
      </c>
      <c r="J73" s="18"/>
      <c r="K73" s="18" t="n">
        <v>2.4</v>
      </c>
      <c r="L73" s="18" t="n">
        <v>0.88</v>
      </c>
      <c r="M73" s="18" t="n">
        <v>14</v>
      </c>
      <c r="N73" s="18" t="n">
        <v>63.2</v>
      </c>
      <c r="O73" s="18" t="n">
        <v>18.8</v>
      </c>
      <c r="P73" s="18" t="n">
        <v>1.56</v>
      </c>
    </row>
    <row r="74" s="19" customFormat="true" ht="15" hidden="false" customHeight="false" outlineLevel="0" collapsed="false">
      <c r="A74" s="22" t="s">
        <v>31</v>
      </c>
      <c r="B74" s="22"/>
      <c r="C74" s="23" t="n">
        <f aca="false">SUM(C68:C73)</f>
        <v>580</v>
      </c>
      <c r="D74" s="18" t="n">
        <f aca="false">G74/12</f>
        <v>4.66483333333333</v>
      </c>
      <c r="E74" s="24" t="n">
        <f aca="false">SUM(E68:E73)</f>
        <v>24.04</v>
      </c>
      <c r="F74" s="24" t="n">
        <f aca="false">SUM(F68:F73)</f>
        <v>25.271</v>
      </c>
      <c r="G74" s="24" t="n">
        <f aca="false">SUM(G68:G73)</f>
        <v>55.978</v>
      </c>
      <c r="H74" s="24" t="n">
        <f aca="false">SUM(H68:H73)</f>
        <v>545.232</v>
      </c>
      <c r="I74" s="24" t="n">
        <f aca="false">SUM(I68:I73)</f>
        <v>0.348</v>
      </c>
      <c r="J74" s="24" t="n">
        <f aca="false">SUM(J68:J73)</f>
        <v>14.614</v>
      </c>
      <c r="K74" s="24" t="n">
        <f aca="false">SUM(K68:K73)</f>
        <v>79.74</v>
      </c>
      <c r="L74" s="24" t="n">
        <f aca="false">SUM(L68:L73)</f>
        <v>5.058</v>
      </c>
      <c r="M74" s="24" t="n">
        <f aca="false">SUM(M68:M73)</f>
        <v>206.426</v>
      </c>
      <c r="N74" s="24" t="n">
        <f aca="false">SUM(N68:N73)</f>
        <v>424.781</v>
      </c>
      <c r="O74" s="24" t="n">
        <f aca="false">SUM(O68:O73)</f>
        <v>85.631</v>
      </c>
      <c r="P74" s="24" t="n">
        <f aca="false">SUM(P68:P73)</f>
        <v>4.697</v>
      </c>
    </row>
    <row r="75" s="19" customFormat="true" ht="15" hidden="false" customHeight="true" outlineLevel="0" collapsed="false">
      <c r="A75" s="25" t="s">
        <v>32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="19" customFormat="true" ht="30" hidden="false" customHeight="false" outlineLevel="0" collapsed="false">
      <c r="A76" s="26"/>
      <c r="B76" s="16" t="s">
        <v>33</v>
      </c>
      <c r="C76" s="17" t="n">
        <v>20</v>
      </c>
      <c r="D76" s="18" t="n">
        <f aca="false">G76/12</f>
        <v>0.64525</v>
      </c>
      <c r="E76" s="18" t="n">
        <v>1.646</v>
      </c>
      <c r="F76" s="18" t="n">
        <v>4.442</v>
      </c>
      <c r="G76" s="18" t="n">
        <v>7.743</v>
      </c>
      <c r="H76" s="18" t="n">
        <v>78.464</v>
      </c>
      <c r="I76" s="18" t="n">
        <v>0.036</v>
      </c>
      <c r="J76" s="18" t="n">
        <v>0.866</v>
      </c>
      <c r="K76" s="18" t="n">
        <v>37.312</v>
      </c>
      <c r="L76" s="18" t="n">
        <v>2.123</v>
      </c>
      <c r="M76" s="18" t="n">
        <v>24.288</v>
      </c>
      <c r="N76" s="18" t="n">
        <v>40.864</v>
      </c>
      <c r="O76" s="18" t="n">
        <v>27.504</v>
      </c>
      <c r="P76" s="18" t="n">
        <v>0.562</v>
      </c>
    </row>
    <row r="77" s="19" customFormat="true" ht="15" hidden="false" customHeight="false" outlineLevel="0" collapsed="false">
      <c r="A77" s="17" t="n">
        <v>386</v>
      </c>
      <c r="B77" s="16" t="s">
        <v>34</v>
      </c>
      <c r="C77" s="17" t="n">
        <v>90</v>
      </c>
      <c r="D77" s="18" t="n">
        <f aca="false">G77/12</f>
        <v>0.4425</v>
      </c>
      <c r="E77" s="18" t="n">
        <v>3.69</v>
      </c>
      <c r="F77" s="18" t="n">
        <v>1.35</v>
      </c>
      <c r="G77" s="18" t="n">
        <v>5.31</v>
      </c>
      <c r="H77" s="18" t="n">
        <v>51.3</v>
      </c>
      <c r="I77" s="18"/>
      <c r="J77" s="18" t="n">
        <v>0.54</v>
      </c>
      <c r="K77" s="18" t="n">
        <v>9</v>
      </c>
      <c r="L77" s="18"/>
      <c r="M77" s="18" t="n">
        <v>111.6</v>
      </c>
      <c r="N77" s="18" t="n">
        <v>85.5</v>
      </c>
      <c r="O77" s="18" t="n">
        <v>13.5</v>
      </c>
      <c r="P77" s="18" t="n">
        <v>0.09</v>
      </c>
    </row>
    <row r="78" s="19" customFormat="true" ht="15" hidden="false" customHeight="false" outlineLevel="0" collapsed="false">
      <c r="A78" s="17" t="n">
        <v>0</v>
      </c>
      <c r="B78" s="16" t="s">
        <v>35</v>
      </c>
      <c r="C78" s="17" t="n">
        <v>150</v>
      </c>
      <c r="D78" s="18" t="n">
        <f aca="false">G78/12</f>
        <v>0.9375</v>
      </c>
      <c r="E78" s="18" t="n">
        <v>1.2</v>
      </c>
      <c r="F78" s="18" t="n">
        <v>0.3</v>
      </c>
      <c r="G78" s="18" t="n">
        <v>11.25</v>
      </c>
      <c r="H78" s="18" t="n">
        <v>57</v>
      </c>
      <c r="I78" s="18" t="n">
        <v>0.09</v>
      </c>
      <c r="J78" s="18" t="n">
        <v>57</v>
      </c>
      <c r="K78" s="18"/>
      <c r="L78" s="18" t="n">
        <v>0.3</v>
      </c>
      <c r="M78" s="18" t="n">
        <v>52.5</v>
      </c>
      <c r="N78" s="18" t="n">
        <v>25.5</v>
      </c>
      <c r="O78" s="18" t="n">
        <v>16.5</v>
      </c>
      <c r="P78" s="18" t="n">
        <v>0.15</v>
      </c>
    </row>
    <row r="79" s="19" customFormat="true" ht="15" hidden="false" customHeight="false" outlineLevel="0" collapsed="false">
      <c r="A79" s="22" t="s">
        <v>36</v>
      </c>
      <c r="B79" s="22"/>
      <c r="C79" s="23" t="n">
        <f aca="false">SUM(C76:C78)</f>
        <v>260</v>
      </c>
      <c r="D79" s="18" t="n">
        <f aca="false">G79/12</f>
        <v>2.02525</v>
      </c>
      <c r="E79" s="24" t="n">
        <f aca="false">SUM(E76:E78)</f>
        <v>6.536</v>
      </c>
      <c r="F79" s="24" t="n">
        <f aca="false">SUM(F76:F78)</f>
        <v>6.092</v>
      </c>
      <c r="G79" s="24" t="n">
        <f aca="false">SUM(G76:G78)</f>
        <v>24.303</v>
      </c>
      <c r="H79" s="24" t="n">
        <f aca="false">SUM(H76:H78)</f>
        <v>186.764</v>
      </c>
      <c r="I79" s="24" t="n">
        <f aca="false">SUM(I76:I78)</f>
        <v>0.126</v>
      </c>
      <c r="J79" s="24" t="n">
        <f aca="false">SUM(J76:J78)</f>
        <v>58.406</v>
      </c>
      <c r="K79" s="24" t="n">
        <f aca="false">SUM(K76:K78)</f>
        <v>46.312</v>
      </c>
      <c r="L79" s="24" t="n">
        <f aca="false">SUM(L76:L78)</f>
        <v>2.423</v>
      </c>
      <c r="M79" s="24" t="n">
        <f aca="false">SUM(M76:M78)</f>
        <v>188.388</v>
      </c>
      <c r="N79" s="24" t="n">
        <f aca="false">SUM(N76:N78)</f>
        <v>151.864</v>
      </c>
      <c r="O79" s="24" t="n">
        <f aca="false">SUM(O76:O78)</f>
        <v>57.504</v>
      </c>
      <c r="P79" s="24" t="n">
        <f aca="false">SUM(P76:P78)</f>
        <v>0.802</v>
      </c>
    </row>
    <row r="80" s="19" customFormat="true" ht="15" hidden="false" customHeight="true" outlineLevel="0" collapsed="false">
      <c r="A80" s="25" t="s">
        <v>37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="19" customFormat="true" ht="30" hidden="false" customHeight="false" outlineLevel="0" collapsed="false">
      <c r="A81" s="20" t="n">
        <v>104</v>
      </c>
      <c r="B81" s="16" t="s">
        <v>67</v>
      </c>
      <c r="C81" s="17" t="n">
        <v>270</v>
      </c>
      <c r="D81" s="18" t="n">
        <f aca="false">G81/12</f>
        <v>1.54625</v>
      </c>
      <c r="E81" s="18" t="n">
        <v>6.886</v>
      </c>
      <c r="F81" s="18" t="n">
        <v>7.263</v>
      </c>
      <c r="G81" s="18" t="n">
        <v>18.555</v>
      </c>
      <c r="H81" s="18" t="n">
        <v>167.669</v>
      </c>
      <c r="I81" s="18" t="n">
        <v>0.151</v>
      </c>
      <c r="J81" s="18" t="n">
        <v>23.05</v>
      </c>
      <c r="K81" s="18" t="n">
        <v>204</v>
      </c>
      <c r="L81" s="18" t="n">
        <v>1.615</v>
      </c>
      <c r="M81" s="18" t="n">
        <v>19.952</v>
      </c>
      <c r="N81" s="18" t="n">
        <v>118.496</v>
      </c>
      <c r="O81" s="18" t="n">
        <v>35.188</v>
      </c>
      <c r="P81" s="18" t="n">
        <v>1.791</v>
      </c>
    </row>
    <row r="82" s="19" customFormat="true" ht="30" hidden="false" customHeight="false" outlineLevel="0" collapsed="false">
      <c r="A82" s="27" t="n">
        <v>223</v>
      </c>
      <c r="B82" s="16" t="s">
        <v>68</v>
      </c>
      <c r="C82" s="17" t="n">
        <v>185</v>
      </c>
      <c r="D82" s="18" t="n">
        <f aca="false">G82/12</f>
        <v>1.49916666666667</v>
      </c>
      <c r="E82" s="18" t="n">
        <v>40.138</v>
      </c>
      <c r="F82" s="18" t="n">
        <v>14.927</v>
      </c>
      <c r="G82" s="18" t="n">
        <v>17.99</v>
      </c>
      <c r="H82" s="18" t="n">
        <v>374.525</v>
      </c>
      <c r="I82" s="18" t="n">
        <v>0.097</v>
      </c>
      <c r="J82" s="18" t="n">
        <v>0.91</v>
      </c>
      <c r="K82" s="18" t="n">
        <v>102.62</v>
      </c>
      <c r="L82" s="18" t="n">
        <v>0.448</v>
      </c>
      <c r="M82" s="18" t="n">
        <v>307.776</v>
      </c>
      <c r="N82" s="18" t="n">
        <v>415.994</v>
      </c>
      <c r="O82" s="18" t="n">
        <v>45.967</v>
      </c>
      <c r="P82" s="18" t="n">
        <v>1.234</v>
      </c>
    </row>
    <row r="83" s="19" customFormat="true" ht="15" hidden="false" customHeight="false" outlineLevel="0" collapsed="false">
      <c r="A83" s="27" t="n">
        <v>326</v>
      </c>
      <c r="B83" s="16" t="s">
        <v>69</v>
      </c>
      <c r="C83" s="17" t="n">
        <v>35</v>
      </c>
      <c r="D83" s="18" t="n">
        <f aca="false">G83/12</f>
        <v>0.170083333333333</v>
      </c>
      <c r="E83" s="18" t="n">
        <v>0.208</v>
      </c>
      <c r="F83" s="18" t="n">
        <v>0.012</v>
      </c>
      <c r="G83" s="18" t="n">
        <v>2.041</v>
      </c>
      <c r="H83" s="18" t="n">
        <v>9.28</v>
      </c>
      <c r="I83" s="18" t="n">
        <v>0.004</v>
      </c>
      <c r="J83" s="18" t="n">
        <v>0.16</v>
      </c>
      <c r="K83" s="18" t="n">
        <v>23.32</v>
      </c>
      <c r="L83" s="18" t="n">
        <v>0.22</v>
      </c>
      <c r="M83" s="18" t="n">
        <v>6.4</v>
      </c>
      <c r="N83" s="18" t="n">
        <v>5.84</v>
      </c>
      <c r="O83" s="18" t="n">
        <v>4.2</v>
      </c>
      <c r="P83" s="18" t="n">
        <v>0.128</v>
      </c>
    </row>
    <row r="84" s="19" customFormat="true" ht="30" hidden="false" customHeight="false" outlineLevel="0" collapsed="false">
      <c r="A84" s="34" t="s">
        <v>70</v>
      </c>
      <c r="B84" s="16" t="s">
        <v>71</v>
      </c>
      <c r="C84" s="17" t="n">
        <v>200</v>
      </c>
      <c r="D84" s="18" t="n">
        <f aca="false">G84/12</f>
        <v>0.192083333333333</v>
      </c>
      <c r="E84" s="18" t="n">
        <v>0.2</v>
      </c>
      <c r="F84" s="18" t="n">
        <v>0.04</v>
      </c>
      <c r="G84" s="18" t="n">
        <v>2.305</v>
      </c>
      <c r="H84" s="18" t="n">
        <v>7.6</v>
      </c>
      <c r="I84" s="18" t="n">
        <v>0.006</v>
      </c>
      <c r="J84" s="18" t="n">
        <v>40</v>
      </c>
      <c r="K84" s="18"/>
      <c r="L84" s="18" t="n">
        <v>0.144</v>
      </c>
      <c r="M84" s="18" t="n">
        <v>7.2</v>
      </c>
      <c r="N84" s="18" t="n">
        <v>6.6</v>
      </c>
      <c r="O84" s="18" t="n">
        <v>6.2</v>
      </c>
      <c r="P84" s="18" t="n">
        <v>0.26</v>
      </c>
    </row>
    <row r="85" s="19" customFormat="true" ht="15" hidden="false" customHeight="false" outlineLevel="0" collapsed="false">
      <c r="A85" s="26"/>
      <c r="B85" s="16" t="s">
        <v>42</v>
      </c>
      <c r="C85" s="17" t="n">
        <v>50</v>
      </c>
      <c r="D85" s="18" t="n">
        <f aca="false">G85/12</f>
        <v>1.425</v>
      </c>
      <c r="E85" s="18" t="n">
        <v>3.3</v>
      </c>
      <c r="F85" s="18" t="n">
        <v>0.6</v>
      </c>
      <c r="G85" s="18" t="n">
        <v>17.1</v>
      </c>
      <c r="H85" s="18" t="n">
        <v>87</v>
      </c>
      <c r="I85" s="18" t="n">
        <v>0.1</v>
      </c>
      <c r="J85" s="18"/>
      <c r="K85" s="18" t="n">
        <v>3</v>
      </c>
      <c r="L85" s="18" t="n">
        <v>1.1</v>
      </c>
      <c r="M85" s="18" t="n">
        <v>17.5</v>
      </c>
      <c r="N85" s="18" t="n">
        <v>79</v>
      </c>
      <c r="O85" s="18" t="n">
        <v>23.5</v>
      </c>
      <c r="P85" s="18" t="n">
        <v>1.95</v>
      </c>
    </row>
    <row r="86" s="19" customFormat="true" ht="15" hidden="true" customHeight="false" outlineLevel="0" collapsed="false">
      <c r="A86" s="26"/>
      <c r="B86" s="16"/>
      <c r="C86" s="17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="19" customFormat="true" ht="15" hidden="false" customHeight="false" outlineLevel="0" collapsed="false">
      <c r="A87" s="22" t="s">
        <v>44</v>
      </c>
      <c r="B87" s="22"/>
      <c r="C87" s="23" t="n">
        <f aca="false">SUM(C81:C86)</f>
        <v>740</v>
      </c>
      <c r="D87" s="18" t="n">
        <f aca="false">G87/12</f>
        <v>4.83258333333333</v>
      </c>
      <c r="E87" s="24" t="n">
        <f aca="false">SUM(E81:E86)</f>
        <v>50.732</v>
      </c>
      <c r="F87" s="24" t="n">
        <f aca="false">SUM(F81:F86)</f>
        <v>22.842</v>
      </c>
      <c r="G87" s="24" t="n">
        <f aca="false">SUM(G81:G86)</f>
        <v>57.991</v>
      </c>
      <c r="H87" s="24" t="n">
        <f aca="false">SUM(H81:H86)</f>
        <v>646.074</v>
      </c>
      <c r="I87" s="24" t="n">
        <f aca="false">SUM(I81:I86)</f>
        <v>0.358</v>
      </c>
      <c r="J87" s="24" t="n">
        <f aca="false">SUM(J81:J86)</f>
        <v>64.12</v>
      </c>
      <c r="K87" s="24" t="n">
        <f aca="false">SUM(K81:K86)</f>
        <v>332.94</v>
      </c>
      <c r="L87" s="24" t="n">
        <f aca="false">SUM(L81:L86)</f>
        <v>3.527</v>
      </c>
      <c r="M87" s="24" t="n">
        <f aca="false">SUM(M81:M86)</f>
        <v>358.828</v>
      </c>
      <c r="N87" s="24" t="n">
        <f aca="false">SUM(N81:N86)</f>
        <v>625.93</v>
      </c>
      <c r="O87" s="24" t="n">
        <f aca="false">SUM(O81:O86)</f>
        <v>115.055</v>
      </c>
      <c r="P87" s="24" t="n">
        <f aca="false">SUM(P81:P86)</f>
        <v>5.363</v>
      </c>
    </row>
    <row r="88" s="19" customFormat="true" ht="15" hidden="false" customHeight="true" outlineLevel="0" collapsed="false">
      <c r="A88" s="25" t="s">
        <v>45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="19" customFormat="true" ht="30" hidden="false" customHeight="false" outlineLevel="0" collapsed="false">
      <c r="A89" s="26"/>
      <c r="B89" s="16" t="s">
        <v>33</v>
      </c>
      <c r="C89" s="17" t="n">
        <v>20</v>
      </c>
      <c r="D89" s="18" t="n">
        <f aca="false">G89/12</f>
        <v>0.64525</v>
      </c>
      <c r="E89" s="18" t="n">
        <v>1.646</v>
      </c>
      <c r="F89" s="18" t="n">
        <v>4.442</v>
      </c>
      <c r="G89" s="18" t="n">
        <v>7.743</v>
      </c>
      <c r="H89" s="18" t="n">
        <v>78.464</v>
      </c>
      <c r="I89" s="18" t="n">
        <v>0.036</v>
      </c>
      <c r="J89" s="18" t="n">
        <v>0.866</v>
      </c>
      <c r="K89" s="18" t="n">
        <v>37.312</v>
      </c>
      <c r="L89" s="18" t="n">
        <v>2.123</v>
      </c>
      <c r="M89" s="18" t="n">
        <v>24.288</v>
      </c>
      <c r="N89" s="18" t="n">
        <v>40.864</v>
      </c>
      <c r="O89" s="18" t="n">
        <v>27.504</v>
      </c>
      <c r="P89" s="18" t="n">
        <v>0.562</v>
      </c>
    </row>
    <row r="90" s="19" customFormat="true" ht="15" hidden="false" customHeight="false" outlineLevel="0" collapsed="false">
      <c r="A90" s="17" t="n">
        <v>386</v>
      </c>
      <c r="B90" s="16" t="s">
        <v>34</v>
      </c>
      <c r="C90" s="17" t="n">
        <v>90</v>
      </c>
      <c r="D90" s="18" t="n">
        <f aca="false">G90/12</f>
        <v>0.4425</v>
      </c>
      <c r="E90" s="18" t="n">
        <v>3.69</v>
      </c>
      <c r="F90" s="18" t="n">
        <v>1.35</v>
      </c>
      <c r="G90" s="18" t="n">
        <v>5.31</v>
      </c>
      <c r="H90" s="18" t="n">
        <v>51.3</v>
      </c>
      <c r="I90" s="18"/>
      <c r="J90" s="18" t="n">
        <v>0.54</v>
      </c>
      <c r="K90" s="18" t="n">
        <v>9</v>
      </c>
      <c r="L90" s="18"/>
      <c r="M90" s="18" t="n">
        <v>111.6</v>
      </c>
      <c r="N90" s="18" t="n">
        <v>85.5</v>
      </c>
      <c r="O90" s="18" t="n">
        <v>13.5</v>
      </c>
      <c r="P90" s="18" t="n">
        <v>0.09</v>
      </c>
    </row>
    <row r="91" s="19" customFormat="true" ht="15" hidden="false" customHeight="false" outlineLevel="0" collapsed="false">
      <c r="A91" s="17" t="n">
        <v>0</v>
      </c>
      <c r="B91" s="16" t="s">
        <v>46</v>
      </c>
      <c r="C91" s="17" t="n">
        <v>150</v>
      </c>
      <c r="D91" s="18" t="n">
        <f aca="false">G91/12</f>
        <v>0.9375</v>
      </c>
      <c r="E91" s="18" t="n">
        <v>1.2</v>
      </c>
      <c r="F91" s="18" t="n">
        <v>0.3</v>
      </c>
      <c r="G91" s="18" t="n">
        <v>11.25</v>
      </c>
      <c r="H91" s="18" t="n">
        <v>57</v>
      </c>
      <c r="I91" s="18" t="n">
        <v>0.09</v>
      </c>
      <c r="J91" s="18" t="n">
        <v>57</v>
      </c>
      <c r="K91" s="18"/>
      <c r="L91" s="18" t="n">
        <v>0.3</v>
      </c>
      <c r="M91" s="18" t="n">
        <v>52.5</v>
      </c>
      <c r="N91" s="18" t="n">
        <v>25.5</v>
      </c>
      <c r="O91" s="18" t="n">
        <v>16.5</v>
      </c>
      <c r="P91" s="18" t="n">
        <v>0.15</v>
      </c>
    </row>
    <row r="92" s="19" customFormat="true" ht="15" hidden="false" customHeight="false" outlineLevel="0" collapsed="false">
      <c r="A92" s="22" t="s">
        <v>47</v>
      </c>
      <c r="B92" s="22"/>
      <c r="C92" s="23" t="n">
        <f aca="false">SUM(C89:C91)</f>
        <v>260</v>
      </c>
      <c r="D92" s="18" t="n">
        <f aca="false">G92/12</f>
        <v>2.02525</v>
      </c>
      <c r="E92" s="24" t="n">
        <f aca="false">SUM(E89:E91)</f>
        <v>6.536</v>
      </c>
      <c r="F92" s="24" t="n">
        <f aca="false">SUM(F89:F91)</f>
        <v>6.092</v>
      </c>
      <c r="G92" s="24" t="n">
        <f aca="false">SUM(G89:G91)</f>
        <v>24.303</v>
      </c>
      <c r="H92" s="24" t="n">
        <f aca="false">SUM(H89:H91)</f>
        <v>186.764</v>
      </c>
      <c r="I92" s="24" t="n">
        <f aca="false">SUM(I89:I91)</f>
        <v>0.126</v>
      </c>
      <c r="J92" s="24" t="n">
        <f aca="false">SUM(J89:J91)</f>
        <v>58.406</v>
      </c>
      <c r="K92" s="24" t="n">
        <f aca="false">SUM(K89:K91)</f>
        <v>46.312</v>
      </c>
      <c r="L92" s="24" t="n">
        <f aca="false">SUM(L89:L91)</f>
        <v>2.423</v>
      </c>
      <c r="M92" s="24" t="n">
        <f aca="false">SUM(M89:M91)</f>
        <v>188.388</v>
      </c>
      <c r="N92" s="24" t="n">
        <f aca="false">SUM(N89:N91)</f>
        <v>151.864</v>
      </c>
      <c r="O92" s="24" t="n">
        <f aca="false">SUM(O89:O91)</f>
        <v>57.504</v>
      </c>
      <c r="P92" s="24" t="n">
        <f aca="false">SUM(P89:P91)</f>
        <v>0.802</v>
      </c>
    </row>
    <row r="93" s="19" customFormat="true" ht="15" hidden="false" customHeight="false" outlineLevel="0" collapsed="false">
      <c r="A93" s="28" t="s">
        <v>72</v>
      </c>
      <c r="B93" s="28"/>
      <c r="C93" s="29" t="n">
        <f aca="false">C92+C87+C79+C74</f>
        <v>1840</v>
      </c>
      <c r="D93" s="30" t="n">
        <f aca="false">D92+D87+D79+D74</f>
        <v>13.5479166666667</v>
      </c>
      <c r="E93" s="30" t="n">
        <f aca="false">E92+E87+E79+E74</f>
        <v>87.844</v>
      </c>
      <c r="F93" s="30" t="n">
        <f aca="false">F92+F87+F79+F74</f>
        <v>60.297</v>
      </c>
      <c r="G93" s="30" t="n">
        <f aca="false">G92+G87+G79+G74</f>
        <v>162.575</v>
      </c>
      <c r="H93" s="30" t="n">
        <f aca="false">H92+H87+H79+H74</f>
        <v>1564.834</v>
      </c>
      <c r="I93" s="30" t="n">
        <f aca="false">I92+I87+I79+I74</f>
        <v>0.958</v>
      </c>
      <c r="J93" s="30" t="n">
        <f aca="false">J92+J87+J79+J74</f>
        <v>195.546</v>
      </c>
      <c r="K93" s="30" t="n">
        <f aca="false">K92+K87+K79+K74</f>
        <v>505.304</v>
      </c>
      <c r="L93" s="30" t="n">
        <f aca="false">L92+L87+L79+L74</f>
        <v>13.431</v>
      </c>
      <c r="M93" s="30" t="n">
        <f aca="false">M92+M87+M79+M74</f>
        <v>942.03</v>
      </c>
      <c r="N93" s="30" t="n">
        <f aca="false">N92+N87+N79+N74</f>
        <v>1354.439</v>
      </c>
      <c r="O93" s="30" t="n">
        <f aca="false">O92+O87+O79+O74</f>
        <v>315.694</v>
      </c>
      <c r="P93" s="30" t="n">
        <f aca="false">P92+P87+P79+P74</f>
        <v>11.664</v>
      </c>
    </row>
    <row r="94" s="19" customFormat="true" ht="15" hidden="false" customHeight="true" outlineLevel="0" collapsed="false">
      <c r="A94" s="14" t="s">
        <v>73</v>
      </c>
      <c r="B94" s="14"/>
      <c r="C94" s="14"/>
      <c r="D94" s="14"/>
      <c r="E94" s="14"/>
      <c r="F94" s="14"/>
      <c r="G94" s="14"/>
      <c r="H94" s="14"/>
      <c r="I94" s="31"/>
      <c r="J94" s="31"/>
      <c r="K94" s="31"/>
      <c r="L94" s="31"/>
      <c r="M94" s="31"/>
      <c r="N94" s="31"/>
      <c r="O94" s="31"/>
      <c r="P94" s="31"/>
    </row>
    <row r="95" s="19" customFormat="true" ht="15" hidden="false" customHeight="true" outlineLevel="0" collapsed="false">
      <c r="A95" s="32" t="s">
        <v>3</v>
      </c>
      <c r="B95" s="32" t="s">
        <v>4</v>
      </c>
      <c r="C95" s="32" t="s">
        <v>5</v>
      </c>
      <c r="D95" s="33"/>
      <c r="E95" s="33" t="s">
        <v>7</v>
      </c>
      <c r="F95" s="33"/>
      <c r="G95" s="33"/>
      <c r="H95" s="33" t="s">
        <v>8</v>
      </c>
      <c r="I95" s="33" t="s">
        <v>9</v>
      </c>
      <c r="J95" s="33"/>
      <c r="K95" s="33"/>
      <c r="L95" s="33"/>
      <c r="M95" s="33" t="s">
        <v>10</v>
      </c>
      <c r="N95" s="33"/>
      <c r="O95" s="33"/>
      <c r="P95" s="33"/>
    </row>
    <row r="96" s="19" customFormat="true" ht="28.5" hidden="false" customHeight="false" outlineLevel="0" collapsed="false">
      <c r="A96" s="32"/>
      <c r="B96" s="32"/>
      <c r="C96" s="32"/>
      <c r="D96" s="33"/>
      <c r="E96" s="33" t="s">
        <v>11</v>
      </c>
      <c r="F96" s="33" t="s">
        <v>12</v>
      </c>
      <c r="G96" s="33" t="s">
        <v>13</v>
      </c>
      <c r="H96" s="33"/>
      <c r="I96" s="33" t="s">
        <v>14</v>
      </c>
      <c r="J96" s="33" t="s">
        <v>15</v>
      </c>
      <c r="K96" s="33" t="s">
        <v>16</v>
      </c>
      <c r="L96" s="33" t="s">
        <v>17</v>
      </c>
      <c r="M96" s="33" t="s">
        <v>18</v>
      </c>
      <c r="N96" s="33" t="s">
        <v>19</v>
      </c>
      <c r="O96" s="33" t="s">
        <v>20</v>
      </c>
      <c r="P96" s="33" t="s">
        <v>21</v>
      </c>
    </row>
    <row r="97" s="19" customFormat="true" ht="15" hidden="false" customHeight="true" outlineLevel="0" collapsed="false">
      <c r="A97" s="25" t="s">
        <v>23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="19" customFormat="true" ht="30" hidden="false" customHeight="false" outlineLevel="0" collapsed="false">
      <c r="A98" s="27" t="n">
        <v>46</v>
      </c>
      <c r="B98" s="16" t="s">
        <v>74</v>
      </c>
      <c r="C98" s="17" t="n">
        <v>80</v>
      </c>
      <c r="D98" s="18" t="n">
        <f aca="false">G98/12</f>
        <v>0.425583333333333</v>
      </c>
      <c r="E98" s="18" t="n">
        <v>1.005</v>
      </c>
      <c r="F98" s="18" t="n">
        <v>2.63</v>
      </c>
      <c r="G98" s="18" t="n">
        <v>5.107</v>
      </c>
      <c r="H98" s="18" t="n">
        <v>49.28</v>
      </c>
      <c r="I98" s="18" t="n">
        <v>0.026</v>
      </c>
      <c r="J98" s="18" t="n">
        <v>19.3</v>
      </c>
      <c r="K98" s="18" t="n">
        <v>241</v>
      </c>
      <c r="L98" s="18" t="n">
        <v>1.895</v>
      </c>
      <c r="M98" s="18" t="n">
        <v>26.76</v>
      </c>
      <c r="N98" s="18" t="n">
        <v>23.36</v>
      </c>
      <c r="O98" s="18" t="n">
        <v>12.98</v>
      </c>
      <c r="P98" s="18" t="n">
        <v>0.787</v>
      </c>
    </row>
    <row r="99" s="19" customFormat="true" ht="30" hidden="false" customHeight="false" outlineLevel="0" collapsed="false">
      <c r="A99" s="35" t="n">
        <v>233</v>
      </c>
      <c r="B99" s="16" t="s">
        <v>75</v>
      </c>
      <c r="C99" s="17" t="n">
        <v>110</v>
      </c>
      <c r="D99" s="18" t="n">
        <f aca="false">G99/12</f>
        <v>0.59</v>
      </c>
      <c r="E99" s="18" t="n">
        <v>16.058</v>
      </c>
      <c r="F99" s="18" t="n">
        <v>10.37</v>
      </c>
      <c r="G99" s="18" t="n">
        <v>7.08</v>
      </c>
      <c r="H99" s="18" t="n">
        <v>186.84</v>
      </c>
      <c r="I99" s="18" t="n">
        <v>0.104</v>
      </c>
      <c r="J99" s="18" t="n">
        <v>2.014</v>
      </c>
      <c r="K99" s="18" t="n">
        <v>65.118</v>
      </c>
      <c r="L99" s="18" t="n">
        <v>0.403</v>
      </c>
      <c r="M99" s="18" t="n">
        <v>125.53</v>
      </c>
      <c r="N99" s="18" t="n">
        <v>261.574</v>
      </c>
      <c r="O99" s="18" t="n">
        <v>52.99</v>
      </c>
      <c r="P99" s="18" t="n">
        <v>0.913</v>
      </c>
    </row>
    <row r="100" s="19" customFormat="true" ht="15" hidden="false" customHeight="false" outlineLevel="0" collapsed="false">
      <c r="A100" s="21" t="n">
        <v>125</v>
      </c>
      <c r="B100" s="16" t="s">
        <v>76</v>
      </c>
      <c r="C100" s="17" t="n">
        <v>150</v>
      </c>
      <c r="D100" s="18" t="n">
        <f aca="false">G100/12</f>
        <v>2.00108333333333</v>
      </c>
      <c r="E100" s="18" t="n">
        <v>2.972</v>
      </c>
      <c r="F100" s="18" t="n">
        <v>3.488</v>
      </c>
      <c r="G100" s="18" t="n">
        <v>24.013</v>
      </c>
      <c r="H100" s="18" t="n">
        <v>139.626</v>
      </c>
      <c r="I100" s="18" t="n">
        <v>0.177</v>
      </c>
      <c r="J100" s="18" t="n">
        <v>29.4</v>
      </c>
      <c r="K100" s="18" t="n">
        <v>16</v>
      </c>
      <c r="L100" s="18" t="n">
        <v>0.187</v>
      </c>
      <c r="M100" s="18" t="n">
        <v>23.02</v>
      </c>
      <c r="N100" s="18" t="n">
        <v>87.96</v>
      </c>
      <c r="O100" s="18" t="n">
        <v>34.25</v>
      </c>
      <c r="P100" s="18" t="n">
        <v>1.389</v>
      </c>
    </row>
    <row r="101" s="19" customFormat="true" ht="30" hidden="false" customHeight="false" outlineLevel="0" collapsed="false">
      <c r="A101" s="21" t="n">
        <v>377</v>
      </c>
      <c r="B101" s="16" t="s">
        <v>77</v>
      </c>
      <c r="C101" s="17" t="n">
        <v>207</v>
      </c>
      <c r="D101" s="18" t="n">
        <f aca="false">G101/12</f>
        <v>0.0181666666666667</v>
      </c>
      <c r="E101" s="18" t="n">
        <v>0.063</v>
      </c>
      <c r="F101" s="18" t="n">
        <v>0.007</v>
      </c>
      <c r="G101" s="18" t="n">
        <v>0.218</v>
      </c>
      <c r="H101" s="18" t="n">
        <v>2.392</v>
      </c>
      <c r="I101" s="18" t="n">
        <v>0.004</v>
      </c>
      <c r="J101" s="18" t="n">
        <v>2.9</v>
      </c>
      <c r="K101" s="18"/>
      <c r="L101" s="18" t="n">
        <v>0.014</v>
      </c>
      <c r="M101" s="18" t="n">
        <v>7.75</v>
      </c>
      <c r="N101" s="18" t="n">
        <v>9.78</v>
      </c>
      <c r="O101" s="18" t="n">
        <v>5.24</v>
      </c>
      <c r="P101" s="18" t="n">
        <v>0.862</v>
      </c>
    </row>
    <row r="102" s="19" customFormat="true" ht="15" hidden="false" customHeight="false" outlineLevel="0" collapsed="false">
      <c r="A102" s="26"/>
      <c r="B102" s="16" t="s">
        <v>42</v>
      </c>
      <c r="C102" s="17" t="n">
        <v>50</v>
      </c>
      <c r="D102" s="18" t="n">
        <f aca="false">G102/12</f>
        <v>1.425</v>
      </c>
      <c r="E102" s="18" t="n">
        <v>3.3</v>
      </c>
      <c r="F102" s="18" t="n">
        <v>0.6</v>
      </c>
      <c r="G102" s="18" t="n">
        <v>17.1</v>
      </c>
      <c r="H102" s="18" t="n">
        <v>87</v>
      </c>
      <c r="I102" s="18" t="n">
        <v>0.1</v>
      </c>
      <c r="J102" s="18"/>
      <c r="K102" s="18" t="n">
        <v>3</v>
      </c>
      <c r="L102" s="18" t="n">
        <v>1.1</v>
      </c>
      <c r="M102" s="18" t="n">
        <v>17.5</v>
      </c>
      <c r="N102" s="18" t="n">
        <v>79</v>
      </c>
      <c r="O102" s="18" t="n">
        <v>23.5</v>
      </c>
      <c r="P102" s="18" t="n">
        <v>1.95</v>
      </c>
    </row>
    <row r="103" s="19" customFormat="true" ht="15" hidden="false" customHeight="false" outlineLevel="0" collapsed="false">
      <c r="A103" s="22" t="s">
        <v>31</v>
      </c>
      <c r="B103" s="22"/>
      <c r="C103" s="23" t="n">
        <f aca="false">SUM(C98:C102)</f>
        <v>597</v>
      </c>
      <c r="D103" s="18" t="n">
        <f aca="false">G103/12</f>
        <v>4.45983333333333</v>
      </c>
      <c r="E103" s="24" t="n">
        <f aca="false">SUM(E98:E102)</f>
        <v>23.398</v>
      </c>
      <c r="F103" s="24" t="n">
        <f aca="false">SUM(F98:F102)</f>
        <v>17.095</v>
      </c>
      <c r="G103" s="24" t="n">
        <f aca="false">SUM(G98:G102)</f>
        <v>53.518</v>
      </c>
      <c r="H103" s="24" t="n">
        <f aca="false">SUM(H98:H102)</f>
        <v>465.138</v>
      </c>
      <c r="I103" s="24" t="n">
        <f aca="false">SUM(I98:I102)</f>
        <v>0.411</v>
      </c>
      <c r="J103" s="24" t="n">
        <f aca="false">SUM(J98:J102)</f>
        <v>53.614</v>
      </c>
      <c r="K103" s="24" t="n">
        <f aca="false">SUM(K98:K102)</f>
        <v>325.118</v>
      </c>
      <c r="L103" s="24" t="n">
        <f aca="false">SUM(L98:L102)</f>
        <v>3.599</v>
      </c>
      <c r="M103" s="24" t="n">
        <f aca="false">SUM(M98:M102)</f>
        <v>200.56</v>
      </c>
      <c r="N103" s="24" t="n">
        <f aca="false">SUM(N98:N102)</f>
        <v>461.674</v>
      </c>
      <c r="O103" s="24" t="n">
        <f aca="false">SUM(O98:O102)</f>
        <v>128.96</v>
      </c>
      <c r="P103" s="24" t="n">
        <f aca="false">SUM(P98:P102)</f>
        <v>5.901</v>
      </c>
    </row>
    <row r="104" s="19" customFormat="true" ht="15" hidden="false" customHeight="true" outlineLevel="0" collapsed="false">
      <c r="A104" s="25" t="s">
        <v>32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="19" customFormat="true" ht="30" hidden="false" customHeight="false" outlineLevel="0" collapsed="false">
      <c r="A105" s="26"/>
      <c r="B105" s="16" t="s">
        <v>33</v>
      </c>
      <c r="C105" s="17" t="n">
        <v>20</v>
      </c>
      <c r="D105" s="18" t="n">
        <f aca="false">G105/12</f>
        <v>0.64525</v>
      </c>
      <c r="E105" s="18" t="n">
        <v>1.646</v>
      </c>
      <c r="F105" s="18" t="n">
        <v>4.442</v>
      </c>
      <c r="G105" s="18" t="n">
        <v>7.743</v>
      </c>
      <c r="H105" s="18" t="n">
        <v>78.464</v>
      </c>
      <c r="I105" s="18" t="n">
        <v>0.036</v>
      </c>
      <c r="J105" s="18" t="n">
        <v>0.866</v>
      </c>
      <c r="K105" s="18" t="n">
        <v>37.312</v>
      </c>
      <c r="L105" s="18" t="n">
        <v>2.123</v>
      </c>
      <c r="M105" s="18" t="n">
        <v>24.288</v>
      </c>
      <c r="N105" s="18" t="n">
        <v>40.864</v>
      </c>
      <c r="O105" s="18" t="n">
        <v>27.504</v>
      </c>
      <c r="P105" s="18" t="n">
        <v>0.562</v>
      </c>
    </row>
    <row r="106" s="19" customFormat="true" ht="15" hidden="false" customHeight="false" outlineLevel="0" collapsed="false">
      <c r="A106" s="17" t="n">
        <v>386</v>
      </c>
      <c r="B106" s="16" t="s">
        <v>34</v>
      </c>
      <c r="C106" s="17" t="n">
        <v>90</v>
      </c>
      <c r="D106" s="18" t="n">
        <f aca="false">G106/12</f>
        <v>0.4425</v>
      </c>
      <c r="E106" s="18" t="n">
        <v>3.69</v>
      </c>
      <c r="F106" s="18" t="n">
        <v>1.35</v>
      </c>
      <c r="G106" s="18" t="n">
        <v>5.31</v>
      </c>
      <c r="H106" s="18" t="n">
        <v>51.3</v>
      </c>
      <c r="I106" s="18"/>
      <c r="J106" s="18" t="n">
        <v>0.54</v>
      </c>
      <c r="K106" s="18" t="n">
        <v>9</v>
      </c>
      <c r="L106" s="18"/>
      <c r="M106" s="18" t="n">
        <v>111.6</v>
      </c>
      <c r="N106" s="18" t="n">
        <v>85.5</v>
      </c>
      <c r="O106" s="18" t="n">
        <v>13.5</v>
      </c>
      <c r="P106" s="18" t="n">
        <v>0.09</v>
      </c>
    </row>
    <row r="107" s="19" customFormat="true" ht="15" hidden="false" customHeight="false" outlineLevel="0" collapsed="false">
      <c r="A107" s="17" t="n">
        <v>0</v>
      </c>
      <c r="B107" s="16" t="s">
        <v>30</v>
      </c>
      <c r="C107" s="17" t="n">
        <v>150</v>
      </c>
      <c r="D107" s="18" t="n">
        <f aca="false">G107/12</f>
        <v>1.225</v>
      </c>
      <c r="E107" s="18" t="n">
        <v>0.6</v>
      </c>
      <c r="F107" s="18" t="n">
        <v>0.6</v>
      </c>
      <c r="G107" s="18" t="n">
        <v>14.7</v>
      </c>
      <c r="H107" s="18" t="n">
        <v>70.5</v>
      </c>
      <c r="I107" s="18" t="n">
        <v>0.045</v>
      </c>
      <c r="J107" s="18" t="n">
        <v>15</v>
      </c>
      <c r="K107" s="18" t="n">
        <v>7.5</v>
      </c>
      <c r="L107" s="18" t="n">
        <v>0.3</v>
      </c>
      <c r="M107" s="18" t="n">
        <v>24</v>
      </c>
      <c r="N107" s="18" t="n">
        <v>16.5</v>
      </c>
      <c r="O107" s="18" t="n">
        <v>13.5</v>
      </c>
      <c r="P107" s="18" t="n">
        <v>3.3</v>
      </c>
    </row>
    <row r="108" s="19" customFormat="true" ht="15" hidden="false" customHeight="false" outlineLevel="0" collapsed="false">
      <c r="A108" s="22" t="s">
        <v>36</v>
      </c>
      <c r="B108" s="22"/>
      <c r="C108" s="23" t="n">
        <f aca="false">SUM(C105:C107)</f>
        <v>260</v>
      </c>
      <c r="D108" s="18" t="n">
        <f aca="false">G108/12</f>
        <v>2.31275</v>
      </c>
      <c r="E108" s="24" t="n">
        <f aca="false">SUM(E105:E107)</f>
        <v>5.936</v>
      </c>
      <c r="F108" s="24" t="n">
        <f aca="false">SUM(F105:F107)</f>
        <v>6.392</v>
      </c>
      <c r="G108" s="24" t="n">
        <f aca="false">SUM(G105:G107)</f>
        <v>27.753</v>
      </c>
      <c r="H108" s="24" t="n">
        <f aca="false">SUM(H105:H107)</f>
        <v>200.264</v>
      </c>
      <c r="I108" s="24" t="n">
        <f aca="false">SUM(I105:I107)</f>
        <v>0.081</v>
      </c>
      <c r="J108" s="24" t="n">
        <f aca="false">SUM(J105:J107)</f>
        <v>16.406</v>
      </c>
      <c r="K108" s="24" t="n">
        <f aca="false">SUM(K105:K107)</f>
        <v>53.812</v>
      </c>
      <c r="L108" s="24" t="n">
        <f aca="false">SUM(L105:L107)</f>
        <v>2.423</v>
      </c>
      <c r="M108" s="24" t="n">
        <f aca="false">SUM(M105:M107)</f>
        <v>159.888</v>
      </c>
      <c r="N108" s="24" t="n">
        <f aca="false">SUM(N105:N107)</f>
        <v>142.864</v>
      </c>
      <c r="O108" s="24" t="n">
        <f aca="false">SUM(O105:O107)</f>
        <v>54.504</v>
      </c>
      <c r="P108" s="24" t="n">
        <f aca="false">SUM(P105:P107)</f>
        <v>3.952</v>
      </c>
    </row>
    <row r="109" s="19" customFormat="true" ht="15" hidden="false" customHeight="true" outlineLevel="0" collapsed="false">
      <c r="A109" s="25" t="s">
        <v>37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="19" customFormat="true" ht="30" hidden="false" customHeight="false" outlineLevel="0" collapsed="false">
      <c r="A110" s="21" t="n">
        <v>96</v>
      </c>
      <c r="B110" s="16" t="s">
        <v>78</v>
      </c>
      <c r="C110" s="17" t="n">
        <v>250</v>
      </c>
      <c r="D110" s="18" t="n">
        <f aca="false">G110/12</f>
        <v>1.40758333333333</v>
      </c>
      <c r="E110" s="18" t="n">
        <v>2.269</v>
      </c>
      <c r="F110" s="18" t="n">
        <v>4.384</v>
      </c>
      <c r="G110" s="18" t="n">
        <v>16.891</v>
      </c>
      <c r="H110" s="18" t="n">
        <v>116.704</v>
      </c>
      <c r="I110" s="18" t="n">
        <v>0.107</v>
      </c>
      <c r="J110" s="18" t="n">
        <v>16.65</v>
      </c>
      <c r="K110" s="18" t="n">
        <v>200.65</v>
      </c>
      <c r="L110" s="18" t="n">
        <v>1.953</v>
      </c>
      <c r="M110" s="18" t="n">
        <v>20.32</v>
      </c>
      <c r="N110" s="18" t="n">
        <v>72</v>
      </c>
      <c r="O110" s="18" t="n">
        <v>25.79</v>
      </c>
      <c r="P110" s="18" t="n">
        <v>0.982</v>
      </c>
    </row>
    <row r="111" s="19" customFormat="true" ht="15" hidden="false" customHeight="false" outlineLevel="0" collapsed="false">
      <c r="A111" s="36" t="s">
        <v>79</v>
      </c>
      <c r="B111" s="16" t="s">
        <v>80</v>
      </c>
      <c r="C111" s="17" t="n">
        <v>90</v>
      </c>
      <c r="D111" s="18" t="n">
        <f aca="false">G111/12</f>
        <v>0</v>
      </c>
      <c r="E111" s="18" t="n">
        <v>24.78</v>
      </c>
      <c r="F111" s="18" t="n">
        <v>9.392</v>
      </c>
      <c r="G111" s="18"/>
      <c r="H111" s="18" t="n">
        <v>184.824</v>
      </c>
      <c r="I111" s="18" t="n">
        <v>0.106</v>
      </c>
      <c r="J111" s="18" t="n">
        <v>2.36</v>
      </c>
      <c r="K111" s="18" t="n">
        <v>47.2</v>
      </c>
      <c r="L111" s="18" t="n">
        <v>1.892</v>
      </c>
      <c r="M111" s="18" t="n">
        <v>20.2</v>
      </c>
      <c r="N111" s="18" t="n">
        <v>189.62</v>
      </c>
      <c r="O111" s="18" t="n">
        <v>22.64</v>
      </c>
      <c r="P111" s="18" t="n">
        <v>1.563</v>
      </c>
    </row>
    <row r="112" s="19" customFormat="true" ht="30" hidden="false" customHeight="false" outlineLevel="0" collapsed="false">
      <c r="A112" s="21" t="n">
        <v>143</v>
      </c>
      <c r="B112" s="16" t="s">
        <v>81</v>
      </c>
      <c r="C112" s="17" t="n">
        <v>150</v>
      </c>
      <c r="D112" s="18" t="n">
        <f aca="false">G112/12</f>
        <v>1.29708333333333</v>
      </c>
      <c r="E112" s="18" t="n">
        <v>2.716</v>
      </c>
      <c r="F112" s="18" t="n">
        <v>3.26</v>
      </c>
      <c r="G112" s="18" t="n">
        <v>15.565</v>
      </c>
      <c r="H112" s="18" t="n">
        <v>103.592</v>
      </c>
      <c r="I112" s="18" t="n">
        <v>0.105</v>
      </c>
      <c r="J112" s="18" t="n">
        <v>28.14</v>
      </c>
      <c r="K112" s="18" t="n">
        <v>485.2</v>
      </c>
      <c r="L112" s="18" t="n">
        <v>1.115</v>
      </c>
      <c r="M112" s="18" t="n">
        <v>40.792</v>
      </c>
      <c r="N112" s="18" t="n">
        <v>70.43</v>
      </c>
      <c r="O112" s="18" t="n">
        <v>30.603</v>
      </c>
      <c r="P112" s="18" t="n">
        <v>1.024</v>
      </c>
    </row>
    <row r="113" s="19" customFormat="true" ht="30" hidden="false" customHeight="false" outlineLevel="0" collapsed="false">
      <c r="A113" s="21" t="n">
        <v>349</v>
      </c>
      <c r="B113" s="16" t="s">
        <v>59</v>
      </c>
      <c r="C113" s="17" t="n">
        <v>200</v>
      </c>
      <c r="D113" s="18" t="n">
        <f aca="false">G113/12</f>
        <v>0.845416666666667</v>
      </c>
      <c r="E113" s="18" t="n">
        <v>0.78</v>
      </c>
      <c r="F113" s="18" t="n">
        <v>0.06</v>
      </c>
      <c r="G113" s="18" t="n">
        <v>10.145</v>
      </c>
      <c r="H113" s="18" t="n">
        <v>45.4</v>
      </c>
      <c r="I113" s="18" t="n">
        <v>0.02</v>
      </c>
      <c r="J113" s="18" t="n">
        <v>0.8</v>
      </c>
      <c r="K113" s="18"/>
      <c r="L113" s="18" t="n">
        <v>1.1</v>
      </c>
      <c r="M113" s="18" t="n">
        <v>32</v>
      </c>
      <c r="N113" s="18" t="n">
        <v>29.2</v>
      </c>
      <c r="O113" s="18" t="n">
        <v>21</v>
      </c>
      <c r="P113" s="18" t="n">
        <v>0.64</v>
      </c>
    </row>
    <row r="114" s="19" customFormat="true" ht="15" hidden="false" customHeight="false" outlineLevel="0" collapsed="false">
      <c r="A114" s="26"/>
      <c r="B114" s="16" t="s">
        <v>42</v>
      </c>
      <c r="C114" s="17" t="n">
        <v>50</v>
      </c>
      <c r="D114" s="18" t="n">
        <f aca="false">G114/12</f>
        <v>1.425</v>
      </c>
      <c r="E114" s="18" t="n">
        <v>3.3</v>
      </c>
      <c r="F114" s="18" t="n">
        <v>0.6</v>
      </c>
      <c r="G114" s="18" t="n">
        <v>17.1</v>
      </c>
      <c r="H114" s="18" t="n">
        <v>87</v>
      </c>
      <c r="I114" s="18" t="n">
        <v>0.1</v>
      </c>
      <c r="J114" s="18"/>
      <c r="K114" s="18" t="n">
        <v>3</v>
      </c>
      <c r="L114" s="18" t="n">
        <v>1.1</v>
      </c>
      <c r="M114" s="18" t="n">
        <v>17.5</v>
      </c>
      <c r="N114" s="18" t="n">
        <v>79</v>
      </c>
      <c r="O114" s="18" t="n">
        <v>23.5</v>
      </c>
      <c r="P114" s="18" t="n">
        <v>1.95</v>
      </c>
    </row>
    <row r="115" s="19" customFormat="true" ht="15" hidden="true" customHeight="false" outlineLevel="0" collapsed="false">
      <c r="A115" s="26"/>
      <c r="B115" s="16"/>
      <c r="C115" s="17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="19" customFormat="true" ht="15" hidden="false" customHeight="false" outlineLevel="0" collapsed="false">
      <c r="A116" s="22" t="s">
        <v>44</v>
      </c>
      <c r="B116" s="22"/>
      <c r="C116" s="23" t="n">
        <f aca="false">SUM(C110:C115)</f>
        <v>740</v>
      </c>
      <c r="D116" s="18" t="n">
        <f aca="false">G116/12</f>
        <v>4.97508333333333</v>
      </c>
      <c r="E116" s="24" t="n">
        <f aca="false">SUM(E110:E115)</f>
        <v>33.845</v>
      </c>
      <c r="F116" s="24" t="n">
        <f aca="false">SUM(F110:F115)</f>
        <v>17.696</v>
      </c>
      <c r="G116" s="24" t="n">
        <f aca="false">SUM(G110:G115)</f>
        <v>59.701</v>
      </c>
      <c r="H116" s="24" t="n">
        <f aca="false">SUM(H110:H115)</f>
        <v>537.52</v>
      </c>
      <c r="I116" s="24" t="n">
        <f aca="false">SUM(I110:I115)</f>
        <v>0.438</v>
      </c>
      <c r="J116" s="24" t="n">
        <f aca="false">SUM(J110:J115)</f>
        <v>47.95</v>
      </c>
      <c r="K116" s="24" t="n">
        <f aca="false">SUM(K110:K115)</f>
        <v>736.05</v>
      </c>
      <c r="L116" s="24" t="n">
        <f aca="false">SUM(L110:L115)</f>
        <v>7.16</v>
      </c>
      <c r="M116" s="24" t="n">
        <f aca="false">SUM(M110:M115)</f>
        <v>130.812</v>
      </c>
      <c r="N116" s="24" t="n">
        <f aca="false">SUM(N110:N115)</f>
        <v>440.25</v>
      </c>
      <c r="O116" s="24" t="n">
        <f aca="false">SUM(O110:O115)</f>
        <v>123.533</v>
      </c>
      <c r="P116" s="24" t="n">
        <f aca="false">SUM(P110:P115)</f>
        <v>6.159</v>
      </c>
    </row>
    <row r="117" s="19" customFormat="true" ht="15" hidden="false" customHeight="true" outlineLevel="0" collapsed="false">
      <c r="A117" s="25" t="s">
        <v>45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="19" customFormat="true" ht="30" hidden="false" customHeight="false" outlineLevel="0" collapsed="false">
      <c r="A118" s="26"/>
      <c r="B118" s="16" t="s">
        <v>33</v>
      </c>
      <c r="C118" s="17" t="n">
        <v>20</v>
      </c>
      <c r="D118" s="18" t="n">
        <f aca="false">G118/12</f>
        <v>0.64525</v>
      </c>
      <c r="E118" s="18" t="n">
        <v>1.646</v>
      </c>
      <c r="F118" s="18" t="n">
        <v>4.442</v>
      </c>
      <c r="G118" s="18" t="n">
        <v>7.743</v>
      </c>
      <c r="H118" s="18" t="n">
        <v>78.464</v>
      </c>
      <c r="I118" s="18" t="n">
        <v>0.036</v>
      </c>
      <c r="J118" s="18" t="n">
        <v>0.866</v>
      </c>
      <c r="K118" s="18" t="n">
        <v>37.312</v>
      </c>
      <c r="L118" s="18" t="n">
        <v>2.123</v>
      </c>
      <c r="M118" s="18" t="n">
        <v>24.288</v>
      </c>
      <c r="N118" s="18" t="n">
        <v>40.864</v>
      </c>
      <c r="O118" s="18" t="n">
        <v>27.504</v>
      </c>
      <c r="P118" s="18" t="n">
        <v>0.562</v>
      </c>
    </row>
    <row r="119" s="19" customFormat="true" ht="15" hidden="false" customHeight="false" outlineLevel="0" collapsed="false">
      <c r="A119" s="17" t="n">
        <v>386</v>
      </c>
      <c r="B119" s="16" t="s">
        <v>34</v>
      </c>
      <c r="C119" s="17" t="n">
        <v>90</v>
      </c>
      <c r="D119" s="18" t="n">
        <f aca="false">G119/12</f>
        <v>0.4425</v>
      </c>
      <c r="E119" s="18" t="n">
        <v>3.69</v>
      </c>
      <c r="F119" s="18" t="n">
        <v>1.35</v>
      </c>
      <c r="G119" s="18" t="n">
        <v>5.31</v>
      </c>
      <c r="H119" s="18" t="n">
        <v>51.3</v>
      </c>
      <c r="I119" s="18"/>
      <c r="J119" s="18" t="n">
        <v>0.54</v>
      </c>
      <c r="K119" s="18" t="n">
        <v>9</v>
      </c>
      <c r="L119" s="18"/>
      <c r="M119" s="18" t="n">
        <v>111.6</v>
      </c>
      <c r="N119" s="18" t="n">
        <v>85.5</v>
      </c>
      <c r="O119" s="18" t="n">
        <v>13.5</v>
      </c>
      <c r="P119" s="18" t="n">
        <v>0.09</v>
      </c>
    </row>
    <row r="120" s="19" customFormat="true" ht="15" hidden="false" customHeight="false" outlineLevel="0" collapsed="false">
      <c r="A120" s="17" t="n">
        <v>0</v>
      </c>
      <c r="B120" s="16" t="s">
        <v>30</v>
      </c>
      <c r="C120" s="17" t="n">
        <v>150</v>
      </c>
      <c r="D120" s="18" t="n">
        <f aca="false">G120/12</f>
        <v>1.225</v>
      </c>
      <c r="E120" s="18" t="n">
        <v>0.6</v>
      </c>
      <c r="F120" s="18" t="n">
        <v>0.6</v>
      </c>
      <c r="G120" s="18" t="n">
        <v>14.7</v>
      </c>
      <c r="H120" s="18" t="n">
        <v>70.5</v>
      </c>
      <c r="I120" s="18" t="n">
        <v>0.045</v>
      </c>
      <c r="J120" s="18" t="n">
        <v>15</v>
      </c>
      <c r="K120" s="18" t="n">
        <v>7.5</v>
      </c>
      <c r="L120" s="18" t="n">
        <v>0.3</v>
      </c>
      <c r="M120" s="18" t="n">
        <v>24</v>
      </c>
      <c r="N120" s="18" t="n">
        <v>16.5</v>
      </c>
      <c r="O120" s="18" t="n">
        <v>13.5</v>
      </c>
      <c r="P120" s="18" t="n">
        <v>3.3</v>
      </c>
    </row>
    <row r="121" s="19" customFormat="true" ht="15" hidden="false" customHeight="false" outlineLevel="0" collapsed="false">
      <c r="A121" s="22" t="s">
        <v>47</v>
      </c>
      <c r="B121" s="22"/>
      <c r="C121" s="23" t="n">
        <f aca="false">SUM(C118:C120)</f>
        <v>260</v>
      </c>
      <c r="D121" s="18" t="n">
        <f aca="false">G121/12</f>
        <v>2.31275</v>
      </c>
      <c r="E121" s="24" t="n">
        <f aca="false">SUM(E118:E120)</f>
        <v>5.936</v>
      </c>
      <c r="F121" s="24" t="n">
        <f aca="false">SUM(F118:F120)</f>
        <v>6.392</v>
      </c>
      <c r="G121" s="24" t="n">
        <f aca="false">SUM(G118:G120)</f>
        <v>27.753</v>
      </c>
      <c r="H121" s="24" t="n">
        <f aca="false">SUM(H118:H120)</f>
        <v>200.264</v>
      </c>
      <c r="I121" s="24" t="n">
        <f aca="false">SUM(I118:I120)</f>
        <v>0.081</v>
      </c>
      <c r="J121" s="24" t="n">
        <f aca="false">SUM(J118:J120)</f>
        <v>16.406</v>
      </c>
      <c r="K121" s="24" t="n">
        <f aca="false">SUM(K118:K120)</f>
        <v>53.812</v>
      </c>
      <c r="L121" s="24" t="n">
        <f aca="false">SUM(L118:L120)</f>
        <v>2.423</v>
      </c>
      <c r="M121" s="24" t="n">
        <f aca="false">SUM(M118:M120)</f>
        <v>159.888</v>
      </c>
      <c r="N121" s="24" t="n">
        <f aca="false">SUM(N118:N120)</f>
        <v>142.864</v>
      </c>
      <c r="O121" s="24" t="n">
        <f aca="false">SUM(O118:O120)</f>
        <v>54.504</v>
      </c>
      <c r="P121" s="24" t="n">
        <f aca="false">SUM(P118:P120)</f>
        <v>3.952</v>
      </c>
    </row>
    <row r="122" s="19" customFormat="true" ht="15" hidden="false" customHeight="false" outlineLevel="0" collapsed="false">
      <c r="A122" s="28" t="s">
        <v>82</v>
      </c>
      <c r="B122" s="28"/>
      <c r="C122" s="29" t="n">
        <f aca="false">C121+C116+C108+C103</f>
        <v>1857</v>
      </c>
      <c r="D122" s="30" t="n">
        <f aca="false">D121+D116+D108+D103</f>
        <v>14.0604166666667</v>
      </c>
      <c r="E122" s="30" t="n">
        <f aca="false">E121+E116+E108+E103</f>
        <v>69.115</v>
      </c>
      <c r="F122" s="30" t="n">
        <f aca="false">F121+F116+F108+F103</f>
        <v>47.575</v>
      </c>
      <c r="G122" s="30" t="n">
        <f aca="false">G121+G116+G108+G103</f>
        <v>168.725</v>
      </c>
      <c r="H122" s="30" t="n">
        <f aca="false">H121+H116+H108+H103</f>
        <v>1403.186</v>
      </c>
      <c r="I122" s="30" t="n">
        <f aca="false">I121+I116+I108+I103</f>
        <v>1.011</v>
      </c>
      <c r="J122" s="30" t="n">
        <f aca="false">J121+J116+J108+J103</f>
        <v>134.376</v>
      </c>
      <c r="K122" s="30" t="n">
        <f aca="false">K121+K116+K108+K103</f>
        <v>1168.792</v>
      </c>
      <c r="L122" s="30" t="n">
        <f aca="false">L121+L116+L108+L103</f>
        <v>15.605</v>
      </c>
      <c r="M122" s="30" t="n">
        <f aca="false">M121+M116+M108+M103</f>
        <v>651.148</v>
      </c>
      <c r="N122" s="30" t="n">
        <f aca="false">N121+N116+N108+N103</f>
        <v>1187.652</v>
      </c>
      <c r="O122" s="30" t="n">
        <f aca="false">O121+O116+O108+O103</f>
        <v>361.501</v>
      </c>
      <c r="P122" s="30" t="n">
        <f aca="false">P121+P116+P108+P103</f>
        <v>19.964</v>
      </c>
    </row>
    <row r="123" s="19" customFormat="true" ht="15" hidden="false" customHeight="true" outlineLevel="0" collapsed="false">
      <c r="A123" s="14" t="s">
        <v>83</v>
      </c>
      <c r="B123" s="14"/>
      <c r="C123" s="14"/>
      <c r="D123" s="14"/>
      <c r="E123" s="14"/>
      <c r="F123" s="14"/>
      <c r="G123" s="14"/>
      <c r="H123" s="14"/>
      <c r="I123" s="31"/>
      <c r="J123" s="31"/>
      <c r="K123" s="31"/>
      <c r="L123" s="31"/>
      <c r="M123" s="31"/>
      <c r="N123" s="31"/>
      <c r="O123" s="31"/>
      <c r="P123" s="31"/>
    </row>
    <row r="124" s="19" customFormat="true" ht="15" hidden="false" customHeight="true" outlineLevel="0" collapsed="false">
      <c r="A124" s="32" t="s">
        <v>3</v>
      </c>
      <c r="B124" s="32" t="s">
        <v>4</v>
      </c>
      <c r="C124" s="32" t="s">
        <v>5</v>
      </c>
      <c r="D124" s="33"/>
      <c r="E124" s="33" t="s">
        <v>7</v>
      </c>
      <c r="F124" s="33"/>
      <c r="G124" s="33"/>
      <c r="H124" s="33" t="s">
        <v>8</v>
      </c>
      <c r="I124" s="33" t="s">
        <v>9</v>
      </c>
      <c r="J124" s="33"/>
      <c r="K124" s="33"/>
      <c r="L124" s="33"/>
      <c r="M124" s="33" t="s">
        <v>10</v>
      </c>
      <c r="N124" s="33"/>
      <c r="O124" s="33"/>
      <c r="P124" s="33"/>
    </row>
    <row r="125" s="19" customFormat="true" ht="28.5" hidden="false" customHeight="false" outlineLevel="0" collapsed="false">
      <c r="A125" s="32"/>
      <c r="B125" s="32"/>
      <c r="C125" s="32"/>
      <c r="D125" s="33"/>
      <c r="E125" s="33" t="s">
        <v>11</v>
      </c>
      <c r="F125" s="33" t="s">
        <v>12</v>
      </c>
      <c r="G125" s="33" t="s">
        <v>13</v>
      </c>
      <c r="H125" s="33"/>
      <c r="I125" s="33" t="s">
        <v>14</v>
      </c>
      <c r="J125" s="33" t="s">
        <v>15</v>
      </c>
      <c r="K125" s="33" t="s">
        <v>16</v>
      </c>
      <c r="L125" s="33" t="s">
        <v>17</v>
      </c>
      <c r="M125" s="33" t="s">
        <v>18</v>
      </c>
      <c r="N125" s="33" t="s">
        <v>19</v>
      </c>
      <c r="O125" s="33" t="s">
        <v>20</v>
      </c>
      <c r="P125" s="33" t="s">
        <v>21</v>
      </c>
    </row>
    <row r="126" s="19" customFormat="true" ht="15" hidden="false" customHeight="true" outlineLevel="0" collapsed="false">
      <c r="A126" s="25" t="s">
        <v>23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="19" customFormat="true" ht="15" hidden="false" customHeight="false" outlineLevel="0" collapsed="false">
      <c r="A127" s="20" t="n">
        <v>71</v>
      </c>
      <c r="B127" s="16" t="s">
        <v>84</v>
      </c>
      <c r="C127" s="17" t="n">
        <v>70</v>
      </c>
      <c r="D127" s="18" t="n">
        <f aca="false">G127/12</f>
        <v>0.221666666666667</v>
      </c>
      <c r="E127" s="18" t="n">
        <v>0.77</v>
      </c>
      <c r="F127" s="18" t="n">
        <v>0.14</v>
      </c>
      <c r="G127" s="18" t="n">
        <v>2.66</v>
      </c>
      <c r="H127" s="18" t="n">
        <v>16.8</v>
      </c>
      <c r="I127" s="18" t="n">
        <v>0.042</v>
      </c>
      <c r="J127" s="18" t="n">
        <v>17.5</v>
      </c>
      <c r="K127" s="18"/>
      <c r="L127" s="18" t="n">
        <v>0.49</v>
      </c>
      <c r="M127" s="18" t="n">
        <v>9.8</v>
      </c>
      <c r="N127" s="18" t="n">
        <v>18.2</v>
      </c>
      <c r="O127" s="18" t="n">
        <v>14</v>
      </c>
      <c r="P127" s="18" t="n">
        <v>0.63</v>
      </c>
    </row>
    <row r="128" s="19" customFormat="true" ht="30" hidden="false" customHeight="false" outlineLevel="0" collapsed="false">
      <c r="A128" s="21" t="n">
        <v>213</v>
      </c>
      <c r="B128" s="16" t="s">
        <v>85</v>
      </c>
      <c r="C128" s="17" t="n">
        <v>150</v>
      </c>
      <c r="D128" s="18" t="n">
        <f aca="false">G128/12</f>
        <v>1.1135</v>
      </c>
      <c r="E128" s="18" t="n">
        <v>16.138</v>
      </c>
      <c r="F128" s="18" t="n">
        <v>8.01</v>
      </c>
      <c r="G128" s="18" t="n">
        <v>13.362</v>
      </c>
      <c r="H128" s="18" t="n">
        <v>186.78</v>
      </c>
      <c r="I128" s="18" t="n">
        <v>0.086</v>
      </c>
      <c r="J128" s="18" t="n">
        <v>13.404</v>
      </c>
      <c r="K128" s="18" t="n">
        <v>19.4</v>
      </c>
      <c r="L128" s="18" t="n">
        <v>1.866</v>
      </c>
      <c r="M128" s="18" t="n">
        <v>58.171</v>
      </c>
      <c r="N128" s="18" t="n">
        <v>95.125</v>
      </c>
      <c r="O128" s="18" t="n">
        <v>28.257</v>
      </c>
      <c r="P128" s="18" t="n">
        <v>0.825</v>
      </c>
    </row>
    <row r="129" s="19" customFormat="true" ht="30" hidden="false" customHeight="false" outlineLevel="0" collapsed="false">
      <c r="A129" s="26"/>
      <c r="B129" s="16" t="s">
        <v>52</v>
      </c>
      <c r="C129" s="17" t="n">
        <v>200</v>
      </c>
      <c r="D129" s="18" t="n">
        <f aca="false">G129/12</f>
        <v>0.327083333333333</v>
      </c>
      <c r="E129" s="18" t="n">
        <v>0.16</v>
      </c>
      <c r="F129" s="18" t="n">
        <v>0.16</v>
      </c>
      <c r="G129" s="18" t="n">
        <v>3.925</v>
      </c>
      <c r="H129" s="18" t="n">
        <v>18.801</v>
      </c>
      <c r="I129" s="18" t="n">
        <v>0.012</v>
      </c>
      <c r="J129" s="18" t="n">
        <v>4.01</v>
      </c>
      <c r="K129" s="18" t="n">
        <v>2</v>
      </c>
      <c r="L129" s="18" t="n">
        <v>0.08</v>
      </c>
      <c r="M129" s="18" t="n">
        <v>6.895</v>
      </c>
      <c r="N129" s="18" t="n">
        <v>5.224</v>
      </c>
      <c r="O129" s="18" t="n">
        <v>4.04</v>
      </c>
      <c r="P129" s="18" t="n">
        <v>0.962</v>
      </c>
    </row>
    <row r="130" s="19" customFormat="true" ht="15" hidden="false" customHeight="false" outlineLevel="0" collapsed="false">
      <c r="A130" s="17" t="n">
        <v>0</v>
      </c>
      <c r="B130" s="16" t="s">
        <v>35</v>
      </c>
      <c r="C130" s="17" t="n">
        <v>120</v>
      </c>
      <c r="D130" s="18" t="n">
        <f aca="false">G130/12</f>
        <v>0.75</v>
      </c>
      <c r="E130" s="18" t="n">
        <v>0.96</v>
      </c>
      <c r="F130" s="18" t="n">
        <v>0.24</v>
      </c>
      <c r="G130" s="18" t="n">
        <v>9</v>
      </c>
      <c r="H130" s="18" t="n">
        <v>45.6</v>
      </c>
      <c r="I130" s="18" t="n">
        <v>0.072</v>
      </c>
      <c r="J130" s="18" t="n">
        <v>45.6</v>
      </c>
      <c r="K130" s="18"/>
      <c r="L130" s="18" t="n">
        <v>0.24</v>
      </c>
      <c r="M130" s="18" t="n">
        <v>42</v>
      </c>
      <c r="N130" s="18" t="n">
        <v>20.4</v>
      </c>
      <c r="O130" s="18" t="n">
        <v>13.2</v>
      </c>
      <c r="P130" s="18" t="n">
        <v>0.12</v>
      </c>
    </row>
    <row r="131" s="19" customFormat="true" ht="15" hidden="false" customHeight="false" outlineLevel="0" collapsed="false">
      <c r="A131" s="26"/>
      <c r="B131" s="16" t="s">
        <v>42</v>
      </c>
      <c r="C131" s="17" t="n">
        <v>40</v>
      </c>
      <c r="D131" s="18" t="n">
        <f aca="false">G131/12</f>
        <v>1.14</v>
      </c>
      <c r="E131" s="18" t="n">
        <v>2.64</v>
      </c>
      <c r="F131" s="18" t="n">
        <v>0.48</v>
      </c>
      <c r="G131" s="18" t="n">
        <v>13.68</v>
      </c>
      <c r="H131" s="18" t="n">
        <v>69.6</v>
      </c>
      <c r="I131" s="18" t="n">
        <v>0.08</v>
      </c>
      <c r="J131" s="18"/>
      <c r="K131" s="18" t="n">
        <v>2.4</v>
      </c>
      <c r="L131" s="18" t="n">
        <v>0.88</v>
      </c>
      <c r="M131" s="18" t="n">
        <v>14</v>
      </c>
      <c r="N131" s="18" t="n">
        <v>63.2</v>
      </c>
      <c r="O131" s="18" t="n">
        <v>18.8</v>
      </c>
      <c r="P131" s="18" t="n">
        <v>1.56</v>
      </c>
    </row>
    <row r="132" s="19" customFormat="true" ht="15" hidden="false" customHeight="false" outlineLevel="0" collapsed="false">
      <c r="A132" s="22" t="s">
        <v>31</v>
      </c>
      <c r="B132" s="22"/>
      <c r="C132" s="23" t="n">
        <f aca="false">SUM(C127:C131)</f>
        <v>580</v>
      </c>
      <c r="D132" s="18" t="n">
        <f aca="false">G132/12</f>
        <v>3.55225</v>
      </c>
      <c r="E132" s="24" t="n">
        <f aca="false">SUM(E127:E131)</f>
        <v>20.668</v>
      </c>
      <c r="F132" s="24" t="n">
        <f aca="false">SUM(F127:F131)</f>
        <v>9.03</v>
      </c>
      <c r="G132" s="24" t="n">
        <f aca="false">SUM(G127:G131)</f>
        <v>42.627</v>
      </c>
      <c r="H132" s="24" t="n">
        <f aca="false">SUM(H127:H131)</f>
        <v>337.581</v>
      </c>
      <c r="I132" s="24" t="n">
        <f aca="false">SUM(I127:I131)</f>
        <v>0.292</v>
      </c>
      <c r="J132" s="24" t="n">
        <f aca="false">SUM(J127:J131)</f>
        <v>80.514</v>
      </c>
      <c r="K132" s="24" t="n">
        <f aca="false">SUM(K127:K131)</f>
        <v>23.8</v>
      </c>
      <c r="L132" s="24" t="n">
        <f aca="false">SUM(L127:L131)</f>
        <v>3.556</v>
      </c>
      <c r="M132" s="24" t="n">
        <f aca="false">SUM(M127:M131)</f>
        <v>130.866</v>
      </c>
      <c r="N132" s="24" t="n">
        <f aca="false">SUM(N127:N131)</f>
        <v>202.149</v>
      </c>
      <c r="O132" s="24" t="n">
        <f aca="false">SUM(O127:O131)</f>
        <v>78.297</v>
      </c>
      <c r="P132" s="24" t="n">
        <f aca="false">SUM(P127:P131)</f>
        <v>4.097</v>
      </c>
    </row>
    <row r="133" s="19" customFormat="true" ht="15" hidden="false" customHeight="true" outlineLevel="0" collapsed="false">
      <c r="A133" s="25" t="s">
        <v>32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="19" customFormat="true" ht="30" hidden="false" customHeight="false" outlineLevel="0" collapsed="false">
      <c r="A134" s="26"/>
      <c r="B134" s="16" t="s">
        <v>33</v>
      </c>
      <c r="C134" s="17" t="n">
        <v>20</v>
      </c>
      <c r="D134" s="18" t="n">
        <f aca="false">G134/12</f>
        <v>0.64525</v>
      </c>
      <c r="E134" s="18" t="n">
        <v>1.646</v>
      </c>
      <c r="F134" s="18" t="n">
        <v>4.442</v>
      </c>
      <c r="G134" s="18" t="n">
        <v>7.743</v>
      </c>
      <c r="H134" s="18" t="n">
        <v>78.464</v>
      </c>
      <c r="I134" s="18" t="n">
        <v>0.036</v>
      </c>
      <c r="J134" s="18" t="n">
        <v>0.866</v>
      </c>
      <c r="K134" s="18" t="n">
        <v>37.312</v>
      </c>
      <c r="L134" s="18" t="n">
        <v>2.123</v>
      </c>
      <c r="M134" s="18" t="n">
        <v>24.288</v>
      </c>
      <c r="N134" s="18" t="n">
        <v>40.864</v>
      </c>
      <c r="O134" s="18" t="n">
        <v>27.504</v>
      </c>
      <c r="P134" s="18" t="n">
        <v>0.562</v>
      </c>
    </row>
    <row r="135" s="19" customFormat="true" ht="15" hidden="false" customHeight="false" outlineLevel="0" collapsed="false">
      <c r="A135" s="17" t="n">
        <v>386</v>
      </c>
      <c r="B135" s="16" t="s">
        <v>34</v>
      </c>
      <c r="C135" s="17" t="n">
        <v>90</v>
      </c>
      <c r="D135" s="18" t="n">
        <f aca="false">G135/12</f>
        <v>0.4425</v>
      </c>
      <c r="E135" s="18" t="n">
        <v>3.69</v>
      </c>
      <c r="F135" s="18" t="n">
        <v>1.35</v>
      </c>
      <c r="G135" s="18" t="n">
        <v>5.31</v>
      </c>
      <c r="H135" s="18" t="n">
        <v>51.3</v>
      </c>
      <c r="I135" s="18"/>
      <c r="J135" s="18" t="n">
        <v>0.54</v>
      </c>
      <c r="K135" s="18" t="n">
        <v>9</v>
      </c>
      <c r="L135" s="18"/>
      <c r="M135" s="18" t="n">
        <v>111.6</v>
      </c>
      <c r="N135" s="18" t="n">
        <v>85.5</v>
      </c>
      <c r="O135" s="18" t="n">
        <v>13.5</v>
      </c>
      <c r="P135" s="18" t="n">
        <v>0.09</v>
      </c>
    </row>
    <row r="136" s="19" customFormat="true" ht="15" hidden="false" customHeight="false" outlineLevel="0" collapsed="false">
      <c r="A136" s="17" t="n">
        <v>0</v>
      </c>
      <c r="B136" s="16" t="s">
        <v>35</v>
      </c>
      <c r="C136" s="17" t="n">
        <v>150</v>
      </c>
      <c r="D136" s="18" t="n">
        <f aca="false">G136/12</f>
        <v>0.9375</v>
      </c>
      <c r="E136" s="18" t="n">
        <v>1.2</v>
      </c>
      <c r="F136" s="18" t="n">
        <v>0.3</v>
      </c>
      <c r="G136" s="18" t="n">
        <v>11.25</v>
      </c>
      <c r="H136" s="18" t="n">
        <v>57</v>
      </c>
      <c r="I136" s="18" t="n">
        <v>0.09</v>
      </c>
      <c r="J136" s="18" t="n">
        <v>57</v>
      </c>
      <c r="K136" s="18"/>
      <c r="L136" s="18" t="n">
        <v>0.3</v>
      </c>
      <c r="M136" s="18" t="n">
        <v>52.5</v>
      </c>
      <c r="N136" s="18" t="n">
        <v>25.5</v>
      </c>
      <c r="O136" s="18" t="n">
        <v>16.5</v>
      </c>
      <c r="P136" s="18" t="n">
        <v>0.15</v>
      </c>
    </row>
    <row r="137" s="19" customFormat="true" ht="15" hidden="false" customHeight="false" outlineLevel="0" collapsed="false">
      <c r="A137" s="22" t="s">
        <v>36</v>
      </c>
      <c r="B137" s="22"/>
      <c r="C137" s="23" t="n">
        <f aca="false">SUM(C134:C136)</f>
        <v>260</v>
      </c>
      <c r="D137" s="18" t="n">
        <f aca="false">G137/12</f>
        <v>2.02525</v>
      </c>
      <c r="E137" s="24" t="n">
        <f aca="false">SUM(E134:E136)</f>
        <v>6.536</v>
      </c>
      <c r="F137" s="24" t="n">
        <f aca="false">SUM(F134:F136)</f>
        <v>6.092</v>
      </c>
      <c r="G137" s="24" t="n">
        <f aca="false">SUM(G134:G136)</f>
        <v>24.303</v>
      </c>
      <c r="H137" s="24" t="n">
        <f aca="false">SUM(H134:H136)</f>
        <v>186.764</v>
      </c>
      <c r="I137" s="24" t="n">
        <f aca="false">SUM(I134:I136)</f>
        <v>0.126</v>
      </c>
      <c r="J137" s="24" t="n">
        <f aca="false">SUM(J134:J136)</f>
        <v>58.406</v>
      </c>
      <c r="K137" s="24" t="n">
        <f aca="false">SUM(K134:K136)</f>
        <v>46.312</v>
      </c>
      <c r="L137" s="24" t="n">
        <f aca="false">SUM(L134:L136)</f>
        <v>2.423</v>
      </c>
      <c r="M137" s="24" t="n">
        <f aca="false">SUM(M134:M136)</f>
        <v>188.388</v>
      </c>
      <c r="N137" s="24" t="n">
        <f aca="false">SUM(N134:N136)</f>
        <v>151.864</v>
      </c>
      <c r="O137" s="24" t="n">
        <f aca="false">SUM(O134:O136)</f>
        <v>57.504</v>
      </c>
      <c r="P137" s="24" t="n">
        <f aca="false">SUM(P134:P136)</f>
        <v>0.802</v>
      </c>
    </row>
    <row r="138" s="19" customFormat="true" ht="15" hidden="false" customHeight="true" outlineLevel="0" collapsed="false">
      <c r="A138" s="25" t="s">
        <v>37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="19" customFormat="true" ht="15" hidden="false" customHeight="false" outlineLevel="0" collapsed="false">
      <c r="A139" s="21" t="n">
        <v>24</v>
      </c>
      <c r="B139" s="16" t="s">
        <v>62</v>
      </c>
      <c r="C139" s="17" t="n">
        <v>60</v>
      </c>
      <c r="D139" s="18" t="n">
        <f aca="false">G139/12</f>
        <v>0.172916666666667</v>
      </c>
      <c r="E139" s="18" t="n">
        <v>0.564</v>
      </c>
      <c r="F139" s="18" t="n">
        <v>4.089</v>
      </c>
      <c r="G139" s="18" t="n">
        <v>2.075</v>
      </c>
      <c r="H139" s="18" t="n">
        <v>48.104</v>
      </c>
      <c r="I139" s="18" t="n">
        <v>0.027</v>
      </c>
      <c r="J139" s="18" t="n">
        <v>9.42</v>
      </c>
      <c r="K139" s="18"/>
      <c r="L139" s="18" t="n">
        <v>1.998</v>
      </c>
      <c r="M139" s="18" t="n">
        <v>9.8</v>
      </c>
      <c r="N139" s="18" t="n">
        <v>17.98</v>
      </c>
      <c r="O139" s="18" t="n">
        <v>9.72</v>
      </c>
      <c r="P139" s="18" t="n">
        <v>0.422</v>
      </c>
    </row>
    <row r="140" s="19" customFormat="true" ht="15" hidden="false" customHeight="false" outlineLevel="0" collapsed="false">
      <c r="A140" s="20" t="n">
        <v>84</v>
      </c>
      <c r="B140" s="16" t="s">
        <v>86</v>
      </c>
      <c r="C140" s="17" t="n">
        <v>250</v>
      </c>
      <c r="D140" s="18" t="n">
        <f aca="false">G140/12</f>
        <v>1.38516666666667</v>
      </c>
      <c r="E140" s="18" t="n">
        <v>3.919</v>
      </c>
      <c r="F140" s="18" t="n">
        <v>5.37</v>
      </c>
      <c r="G140" s="18" t="n">
        <v>16.622</v>
      </c>
      <c r="H140" s="18" t="n">
        <v>132.045</v>
      </c>
      <c r="I140" s="18" t="n">
        <v>0.111</v>
      </c>
      <c r="J140" s="18" t="n">
        <v>14.2</v>
      </c>
      <c r="K140" s="18" t="n">
        <v>200</v>
      </c>
      <c r="L140" s="18" t="n">
        <v>2.468</v>
      </c>
      <c r="M140" s="18" t="n">
        <v>41.5</v>
      </c>
      <c r="N140" s="18" t="n">
        <v>97.54</v>
      </c>
      <c r="O140" s="18" t="n">
        <v>34.35</v>
      </c>
      <c r="P140" s="18" t="n">
        <v>1.727</v>
      </c>
    </row>
    <row r="141" s="19" customFormat="true" ht="30" hidden="false" customHeight="false" outlineLevel="0" collapsed="false">
      <c r="A141" s="26"/>
      <c r="B141" s="16" t="s">
        <v>87</v>
      </c>
      <c r="C141" s="17" t="n">
        <v>200</v>
      </c>
      <c r="D141" s="18" t="n">
        <f aca="false">G141/12</f>
        <v>1.95016666666667</v>
      </c>
      <c r="E141" s="18" t="n">
        <v>13.764</v>
      </c>
      <c r="F141" s="18" t="n">
        <v>6.005</v>
      </c>
      <c r="G141" s="18" t="n">
        <v>23.402</v>
      </c>
      <c r="H141" s="18" t="n">
        <v>203.785</v>
      </c>
      <c r="I141" s="18" t="n">
        <v>0.224</v>
      </c>
      <c r="J141" s="18" t="n">
        <v>29.15</v>
      </c>
      <c r="K141" s="18" t="n">
        <v>486.5</v>
      </c>
      <c r="L141" s="18" t="n">
        <v>3.107</v>
      </c>
      <c r="M141" s="18" t="n">
        <v>38.21</v>
      </c>
      <c r="N141" s="18" t="n">
        <v>225.04</v>
      </c>
      <c r="O141" s="18" t="n">
        <v>60.04</v>
      </c>
      <c r="P141" s="18" t="n">
        <v>1.777</v>
      </c>
    </row>
    <row r="142" s="19" customFormat="true" ht="15" hidden="false" customHeight="false" outlineLevel="0" collapsed="false">
      <c r="A142" s="21" t="n">
        <v>378</v>
      </c>
      <c r="B142" s="16" t="s">
        <v>88</v>
      </c>
      <c r="C142" s="17" t="n">
        <v>200</v>
      </c>
      <c r="D142" s="18" t="n">
        <f aca="false">G142/12</f>
        <v>0.200666666666667</v>
      </c>
      <c r="E142" s="18" t="n">
        <v>1.45</v>
      </c>
      <c r="F142" s="18" t="n">
        <v>1.25</v>
      </c>
      <c r="G142" s="18" t="n">
        <v>2.408</v>
      </c>
      <c r="H142" s="18" t="n">
        <v>27.012</v>
      </c>
      <c r="I142" s="18" t="n">
        <v>0.011</v>
      </c>
      <c r="J142" s="18" t="n">
        <v>0.4</v>
      </c>
      <c r="K142" s="18" t="n">
        <v>5</v>
      </c>
      <c r="L142" s="18"/>
      <c r="M142" s="18" t="n">
        <v>64.95</v>
      </c>
      <c r="N142" s="18" t="n">
        <v>53.24</v>
      </c>
      <c r="O142" s="18" t="n">
        <v>11.4</v>
      </c>
      <c r="P142" s="18" t="n">
        <v>0.87</v>
      </c>
    </row>
    <row r="143" s="19" customFormat="true" ht="15" hidden="false" customHeight="false" outlineLevel="0" collapsed="false">
      <c r="A143" s="26"/>
      <c r="B143" s="16" t="s">
        <v>42</v>
      </c>
      <c r="C143" s="17" t="n">
        <v>50</v>
      </c>
      <c r="D143" s="18" t="n">
        <f aca="false">G143/12</f>
        <v>1.425</v>
      </c>
      <c r="E143" s="18" t="n">
        <v>3.3</v>
      </c>
      <c r="F143" s="18" t="n">
        <v>0.6</v>
      </c>
      <c r="G143" s="18" t="n">
        <v>17.1</v>
      </c>
      <c r="H143" s="18" t="n">
        <v>87</v>
      </c>
      <c r="I143" s="18" t="n">
        <v>0.1</v>
      </c>
      <c r="J143" s="18"/>
      <c r="K143" s="18" t="n">
        <v>3</v>
      </c>
      <c r="L143" s="18" t="n">
        <v>1.1</v>
      </c>
      <c r="M143" s="18" t="n">
        <v>17.5</v>
      </c>
      <c r="N143" s="18" t="n">
        <v>79</v>
      </c>
      <c r="O143" s="18" t="n">
        <v>23.5</v>
      </c>
      <c r="P143" s="18" t="n">
        <v>1.95</v>
      </c>
    </row>
    <row r="144" s="19" customFormat="true" ht="15" hidden="false" customHeight="false" outlineLevel="0" collapsed="false">
      <c r="A144" s="26"/>
      <c r="B144" s="16" t="s">
        <v>30</v>
      </c>
      <c r="C144" s="17" t="n">
        <v>200</v>
      </c>
      <c r="D144" s="18" t="n">
        <f aca="false">G144/12</f>
        <v>1.63333333333333</v>
      </c>
      <c r="E144" s="18" t="n">
        <v>0.8</v>
      </c>
      <c r="F144" s="18" t="n">
        <v>0.8</v>
      </c>
      <c r="G144" s="18" t="n">
        <v>19.6</v>
      </c>
      <c r="H144" s="18" t="n">
        <v>94</v>
      </c>
      <c r="I144" s="18" t="n">
        <v>0.06</v>
      </c>
      <c r="J144" s="18" t="n">
        <v>20</v>
      </c>
      <c r="K144" s="18" t="n">
        <v>10</v>
      </c>
      <c r="L144" s="18" t="n">
        <v>0.4</v>
      </c>
      <c r="M144" s="18" t="n">
        <v>32</v>
      </c>
      <c r="N144" s="18" t="n">
        <v>22</v>
      </c>
      <c r="O144" s="18" t="n">
        <v>18</v>
      </c>
      <c r="P144" s="18" t="n">
        <v>4.4</v>
      </c>
    </row>
    <row r="145" s="19" customFormat="true" ht="15" hidden="false" customHeight="false" outlineLevel="0" collapsed="false">
      <c r="A145" s="22" t="s">
        <v>44</v>
      </c>
      <c r="B145" s="22"/>
      <c r="C145" s="23" t="n">
        <f aca="false">SUM(C139:C144)</f>
        <v>960</v>
      </c>
      <c r="D145" s="18" t="n">
        <f aca="false">G145/12</f>
        <v>6.76725</v>
      </c>
      <c r="E145" s="24" t="n">
        <f aca="false">SUM(E139:E144)</f>
        <v>23.797</v>
      </c>
      <c r="F145" s="24" t="n">
        <f aca="false">SUM(F139:F144)</f>
        <v>18.114</v>
      </c>
      <c r="G145" s="24" t="n">
        <f aca="false">SUM(G139:G144)</f>
        <v>81.207</v>
      </c>
      <c r="H145" s="24" t="n">
        <f aca="false">SUM(H139:H144)</f>
        <v>591.946</v>
      </c>
      <c r="I145" s="24" t="n">
        <f aca="false">SUM(I139:I144)</f>
        <v>0.533</v>
      </c>
      <c r="J145" s="24" t="n">
        <f aca="false">SUM(J139:J144)</f>
        <v>73.17</v>
      </c>
      <c r="K145" s="24" t="n">
        <f aca="false">SUM(K139:K144)</f>
        <v>704.5</v>
      </c>
      <c r="L145" s="24" t="n">
        <f aca="false">SUM(L139:L144)</f>
        <v>9.073</v>
      </c>
      <c r="M145" s="24" t="n">
        <f aca="false">SUM(M139:M144)</f>
        <v>203.96</v>
      </c>
      <c r="N145" s="24" t="n">
        <f aca="false">SUM(N139:N144)</f>
        <v>494.8</v>
      </c>
      <c r="O145" s="24" t="n">
        <f aca="false">SUM(O139:O144)</f>
        <v>157.01</v>
      </c>
      <c r="P145" s="24" t="n">
        <f aca="false">SUM(P139:P144)</f>
        <v>11.146</v>
      </c>
    </row>
    <row r="146" s="19" customFormat="true" ht="15" hidden="false" customHeight="true" outlineLevel="0" collapsed="false">
      <c r="A146" s="25" t="s">
        <v>45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 s="19" customFormat="true" ht="30" hidden="false" customHeight="false" outlineLevel="0" collapsed="false">
      <c r="A147" s="26"/>
      <c r="B147" s="16" t="s">
        <v>33</v>
      </c>
      <c r="C147" s="17" t="n">
        <v>20</v>
      </c>
      <c r="D147" s="18" t="n">
        <f aca="false">G147/12</f>
        <v>0.64525</v>
      </c>
      <c r="E147" s="18" t="n">
        <v>1.646</v>
      </c>
      <c r="F147" s="18" t="n">
        <v>4.442</v>
      </c>
      <c r="G147" s="18" t="n">
        <v>7.743</v>
      </c>
      <c r="H147" s="18" t="n">
        <v>78.464</v>
      </c>
      <c r="I147" s="18" t="n">
        <v>0.036</v>
      </c>
      <c r="J147" s="18" t="n">
        <v>0.866</v>
      </c>
      <c r="K147" s="18" t="n">
        <v>37.312</v>
      </c>
      <c r="L147" s="18" t="n">
        <v>2.123</v>
      </c>
      <c r="M147" s="18" t="n">
        <v>24.288</v>
      </c>
      <c r="N147" s="18" t="n">
        <v>40.864</v>
      </c>
      <c r="O147" s="18" t="n">
        <v>27.504</v>
      </c>
      <c r="P147" s="18" t="n">
        <v>0.562</v>
      </c>
    </row>
    <row r="148" s="19" customFormat="true" ht="15" hidden="false" customHeight="false" outlineLevel="0" collapsed="false">
      <c r="A148" s="17" t="n">
        <v>386</v>
      </c>
      <c r="B148" s="16" t="s">
        <v>34</v>
      </c>
      <c r="C148" s="17" t="n">
        <v>90</v>
      </c>
      <c r="D148" s="18" t="n">
        <f aca="false">G148/12</f>
        <v>0.4425</v>
      </c>
      <c r="E148" s="18" t="n">
        <v>3.69</v>
      </c>
      <c r="F148" s="18" t="n">
        <v>1.35</v>
      </c>
      <c r="G148" s="18" t="n">
        <v>5.31</v>
      </c>
      <c r="H148" s="18" t="n">
        <v>51.3</v>
      </c>
      <c r="I148" s="18"/>
      <c r="J148" s="18" t="n">
        <v>0.54</v>
      </c>
      <c r="K148" s="18" t="n">
        <v>9</v>
      </c>
      <c r="L148" s="18"/>
      <c r="M148" s="18" t="n">
        <v>111.6</v>
      </c>
      <c r="N148" s="18" t="n">
        <v>85.5</v>
      </c>
      <c r="O148" s="18" t="n">
        <v>13.5</v>
      </c>
      <c r="P148" s="18" t="n">
        <v>0.09</v>
      </c>
    </row>
    <row r="149" s="19" customFormat="true" ht="15" hidden="false" customHeight="false" outlineLevel="0" collapsed="false">
      <c r="A149" s="17" t="n">
        <v>0</v>
      </c>
      <c r="B149" s="16" t="s">
        <v>35</v>
      </c>
      <c r="C149" s="17" t="n">
        <v>150</v>
      </c>
      <c r="D149" s="18" t="n">
        <f aca="false">G149/12</f>
        <v>0.9375</v>
      </c>
      <c r="E149" s="18" t="n">
        <v>1.2</v>
      </c>
      <c r="F149" s="18" t="n">
        <v>0.3</v>
      </c>
      <c r="G149" s="18" t="n">
        <v>11.25</v>
      </c>
      <c r="H149" s="18" t="n">
        <v>57</v>
      </c>
      <c r="I149" s="18" t="n">
        <v>0.09</v>
      </c>
      <c r="J149" s="18" t="n">
        <v>57</v>
      </c>
      <c r="K149" s="18"/>
      <c r="L149" s="18" t="n">
        <v>0.3</v>
      </c>
      <c r="M149" s="18" t="n">
        <v>52.5</v>
      </c>
      <c r="N149" s="18" t="n">
        <v>25.5</v>
      </c>
      <c r="O149" s="18" t="n">
        <v>16.5</v>
      </c>
      <c r="P149" s="18" t="n">
        <v>0.15</v>
      </c>
    </row>
    <row r="150" s="19" customFormat="true" ht="15" hidden="false" customHeight="false" outlineLevel="0" collapsed="false">
      <c r="A150" s="22" t="s">
        <v>47</v>
      </c>
      <c r="B150" s="22"/>
      <c r="C150" s="23" t="n">
        <f aca="false">SUM(C147:C149)</f>
        <v>260</v>
      </c>
      <c r="D150" s="18" t="n">
        <f aca="false">G150/12</f>
        <v>2.02525</v>
      </c>
      <c r="E150" s="24" t="n">
        <f aca="false">SUM(E147:E149)</f>
        <v>6.536</v>
      </c>
      <c r="F150" s="24" t="n">
        <f aca="false">SUM(F147:F149)</f>
        <v>6.092</v>
      </c>
      <c r="G150" s="24" t="n">
        <f aca="false">SUM(G147:G149)</f>
        <v>24.303</v>
      </c>
      <c r="H150" s="24" t="n">
        <f aca="false">SUM(H147:H149)</f>
        <v>186.764</v>
      </c>
      <c r="I150" s="24" t="n">
        <f aca="false">SUM(I147:I149)</f>
        <v>0.126</v>
      </c>
      <c r="J150" s="24" t="n">
        <f aca="false">SUM(J147:J149)</f>
        <v>58.406</v>
      </c>
      <c r="K150" s="24" t="n">
        <f aca="false">SUM(K147:K149)</f>
        <v>46.312</v>
      </c>
      <c r="L150" s="24" t="n">
        <f aca="false">SUM(L147:L149)</f>
        <v>2.423</v>
      </c>
      <c r="M150" s="24" t="n">
        <f aca="false">SUM(M147:M149)</f>
        <v>188.388</v>
      </c>
      <c r="N150" s="24" t="n">
        <f aca="false">SUM(N147:N149)</f>
        <v>151.864</v>
      </c>
      <c r="O150" s="24" t="n">
        <f aca="false">SUM(O147:O149)</f>
        <v>57.504</v>
      </c>
      <c r="P150" s="24" t="n">
        <f aca="false">SUM(P147:P149)</f>
        <v>0.802</v>
      </c>
    </row>
    <row r="151" s="19" customFormat="true" ht="15" hidden="false" customHeight="false" outlineLevel="0" collapsed="false">
      <c r="A151" s="28" t="s">
        <v>89</v>
      </c>
      <c r="B151" s="28"/>
      <c r="C151" s="29" t="n">
        <f aca="false">C150+C145+C137+C132</f>
        <v>2060</v>
      </c>
      <c r="D151" s="30" t="n">
        <f aca="false">D150+D145+D137+D132</f>
        <v>14.37</v>
      </c>
      <c r="E151" s="30" t="n">
        <f aca="false">E150+E145+E137+E132</f>
        <v>57.537</v>
      </c>
      <c r="F151" s="30" t="n">
        <f aca="false">F150+F145+F137+F132</f>
        <v>39.328</v>
      </c>
      <c r="G151" s="30" t="n">
        <f aca="false">G150+G145+G137+G132</f>
        <v>172.44</v>
      </c>
      <c r="H151" s="30" t="n">
        <f aca="false">H150+H145+H137+H132</f>
        <v>1303.055</v>
      </c>
      <c r="I151" s="30" t="n">
        <f aca="false">I150+I145+I137+I132</f>
        <v>1.077</v>
      </c>
      <c r="J151" s="30" t="n">
        <f aca="false">J150+J145+J137+J132</f>
        <v>270.496</v>
      </c>
      <c r="K151" s="30" t="n">
        <f aca="false">K150+K145+K137+K132</f>
        <v>820.924</v>
      </c>
      <c r="L151" s="30" t="n">
        <f aca="false">L150+L145+L137+L132</f>
        <v>17.475</v>
      </c>
      <c r="M151" s="30" t="n">
        <f aca="false">M150+M145+M137+M132</f>
        <v>711.602</v>
      </c>
      <c r="N151" s="30" t="n">
        <f aca="false">N150+N145+N137+N132</f>
        <v>1000.677</v>
      </c>
      <c r="O151" s="30" t="n">
        <f aca="false">O150+O145+O137+O132</f>
        <v>350.315</v>
      </c>
      <c r="P151" s="30" t="n">
        <f aca="false">P150+P145+P137+P132</f>
        <v>16.847</v>
      </c>
    </row>
    <row r="152" s="19" customFormat="true" ht="15" hidden="false" customHeight="true" outlineLevel="0" collapsed="false">
      <c r="A152" s="14" t="s">
        <v>90</v>
      </c>
      <c r="B152" s="14"/>
      <c r="C152" s="14"/>
      <c r="D152" s="14"/>
      <c r="E152" s="14"/>
      <c r="F152" s="14"/>
      <c r="G152" s="14"/>
      <c r="H152" s="14"/>
      <c r="I152" s="31"/>
      <c r="J152" s="31"/>
      <c r="K152" s="31"/>
      <c r="L152" s="31"/>
      <c r="M152" s="31"/>
      <c r="N152" s="31"/>
      <c r="O152" s="31"/>
      <c r="P152" s="31"/>
    </row>
    <row r="153" s="19" customFormat="true" ht="15" hidden="false" customHeight="true" outlineLevel="0" collapsed="false">
      <c r="A153" s="32" t="s">
        <v>3</v>
      </c>
      <c r="B153" s="32" t="s">
        <v>4</v>
      </c>
      <c r="C153" s="32" t="s">
        <v>5</v>
      </c>
      <c r="D153" s="33"/>
      <c r="E153" s="33" t="s">
        <v>7</v>
      </c>
      <c r="F153" s="33"/>
      <c r="G153" s="33"/>
      <c r="H153" s="33" t="s">
        <v>8</v>
      </c>
      <c r="I153" s="33" t="s">
        <v>9</v>
      </c>
      <c r="J153" s="33"/>
      <c r="K153" s="33"/>
      <c r="L153" s="33"/>
      <c r="M153" s="33" t="s">
        <v>10</v>
      </c>
      <c r="N153" s="33"/>
      <c r="O153" s="33"/>
      <c r="P153" s="33"/>
    </row>
    <row r="154" s="19" customFormat="true" ht="28.5" hidden="false" customHeight="false" outlineLevel="0" collapsed="false">
      <c r="A154" s="32"/>
      <c r="B154" s="32"/>
      <c r="C154" s="32"/>
      <c r="D154" s="33"/>
      <c r="E154" s="33" t="s">
        <v>11</v>
      </c>
      <c r="F154" s="33" t="s">
        <v>12</v>
      </c>
      <c r="G154" s="33" t="s">
        <v>13</v>
      </c>
      <c r="H154" s="33"/>
      <c r="I154" s="33" t="s">
        <v>14</v>
      </c>
      <c r="J154" s="33" t="s">
        <v>15</v>
      </c>
      <c r="K154" s="33" t="s">
        <v>16</v>
      </c>
      <c r="L154" s="33" t="s">
        <v>17</v>
      </c>
      <c r="M154" s="33" t="s">
        <v>18</v>
      </c>
      <c r="N154" s="33" t="s">
        <v>19</v>
      </c>
      <c r="O154" s="33" t="s">
        <v>20</v>
      </c>
      <c r="P154" s="33" t="s">
        <v>21</v>
      </c>
    </row>
    <row r="155" s="19" customFormat="true" ht="15" hidden="false" customHeight="true" outlineLevel="0" collapsed="false">
      <c r="A155" s="25" t="s">
        <v>23</v>
      </c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="19" customFormat="true" ht="15" hidden="false" customHeight="false" outlineLevel="0" collapsed="false">
      <c r="A156" s="20" t="n">
        <v>71</v>
      </c>
      <c r="B156" s="16" t="s">
        <v>54</v>
      </c>
      <c r="C156" s="17" t="n">
        <v>60</v>
      </c>
      <c r="D156" s="18" t="n">
        <f aca="false">G156/12</f>
        <v>0.095</v>
      </c>
      <c r="E156" s="18" t="n">
        <v>0.42</v>
      </c>
      <c r="F156" s="18" t="n">
        <v>0.06</v>
      </c>
      <c r="G156" s="18" t="n">
        <v>1.14</v>
      </c>
      <c r="H156" s="18" t="n">
        <v>6.6</v>
      </c>
      <c r="I156" s="18" t="n">
        <v>0.018</v>
      </c>
      <c r="J156" s="18" t="n">
        <v>4.2</v>
      </c>
      <c r="K156" s="18"/>
      <c r="L156" s="18" t="n">
        <v>0.06</v>
      </c>
      <c r="M156" s="18" t="n">
        <v>10.2</v>
      </c>
      <c r="N156" s="18" t="n">
        <v>18</v>
      </c>
      <c r="O156" s="18" t="n">
        <v>8.4</v>
      </c>
      <c r="P156" s="18" t="n">
        <v>0.3</v>
      </c>
    </row>
    <row r="157" s="19" customFormat="true" ht="30" hidden="false" customHeight="false" outlineLevel="0" collapsed="false">
      <c r="A157" s="20" t="n">
        <v>269</v>
      </c>
      <c r="B157" s="16" t="s">
        <v>91</v>
      </c>
      <c r="C157" s="17" t="n">
        <v>90</v>
      </c>
      <c r="D157" s="18" t="n">
        <f aca="false">G157/12</f>
        <v>0.90525</v>
      </c>
      <c r="E157" s="18" t="n">
        <v>15.078</v>
      </c>
      <c r="F157" s="18" t="n">
        <v>9.594</v>
      </c>
      <c r="G157" s="18" t="n">
        <v>10.863</v>
      </c>
      <c r="H157" s="18" t="n">
        <v>190.244</v>
      </c>
      <c r="I157" s="18" t="n">
        <v>0.193</v>
      </c>
      <c r="J157" s="18"/>
      <c r="K157" s="18" t="n">
        <v>0.84</v>
      </c>
      <c r="L157" s="18" t="n">
        <v>0.767</v>
      </c>
      <c r="M157" s="18" t="n">
        <v>13.73</v>
      </c>
      <c r="N157" s="18" t="n">
        <v>163.36</v>
      </c>
      <c r="O157" s="18" t="n">
        <v>27.09</v>
      </c>
      <c r="P157" s="18" t="n">
        <v>2.611</v>
      </c>
    </row>
    <row r="158" s="19" customFormat="true" ht="30" hidden="false" customHeight="false" outlineLevel="0" collapsed="false">
      <c r="A158" s="21" t="n">
        <v>143</v>
      </c>
      <c r="B158" s="16" t="s">
        <v>92</v>
      </c>
      <c r="C158" s="17" t="n">
        <v>160</v>
      </c>
      <c r="D158" s="18" t="n">
        <f aca="false">G158/12</f>
        <v>1.374</v>
      </c>
      <c r="E158" s="18" t="n">
        <v>2.885</v>
      </c>
      <c r="F158" s="18" t="n">
        <v>3.38</v>
      </c>
      <c r="G158" s="18" t="n">
        <v>16.488</v>
      </c>
      <c r="H158" s="18" t="n">
        <v>109.122</v>
      </c>
      <c r="I158" s="18" t="n">
        <v>0.112</v>
      </c>
      <c r="J158" s="18" t="n">
        <v>29.945</v>
      </c>
      <c r="K158" s="18" t="n">
        <v>525.85</v>
      </c>
      <c r="L158" s="18" t="n">
        <v>1.132</v>
      </c>
      <c r="M158" s="18" t="n">
        <v>43.784</v>
      </c>
      <c r="N158" s="18" t="n">
        <v>75.129</v>
      </c>
      <c r="O158" s="18" t="n">
        <v>32.714</v>
      </c>
      <c r="P158" s="18" t="n">
        <v>1.088</v>
      </c>
    </row>
    <row r="159" s="19" customFormat="true" ht="15" hidden="false" customHeight="false" outlineLevel="0" collapsed="false">
      <c r="A159" s="27" t="n">
        <v>376</v>
      </c>
      <c r="B159" s="16" t="s">
        <v>93</v>
      </c>
      <c r="C159" s="17" t="n">
        <v>200</v>
      </c>
      <c r="D159" s="18" t="n">
        <f aca="false">G159/12</f>
        <v>0.000666666666666667</v>
      </c>
      <c r="E159" s="18"/>
      <c r="F159" s="18"/>
      <c r="G159" s="18" t="n">
        <v>0.008</v>
      </c>
      <c r="H159" s="18" t="n">
        <v>0.012</v>
      </c>
      <c r="I159" s="18" t="n">
        <v>0.001</v>
      </c>
      <c r="J159" s="18" t="n">
        <v>0.1</v>
      </c>
      <c r="K159" s="18"/>
      <c r="L159" s="18"/>
      <c r="M159" s="18" t="n">
        <v>4.95</v>
      </c>
      <c r="N159" s="18" t="n">
        <v>8.24</v>
      </c>
      <c r="O159" s="18" t="n">
        <v>4.4</v>
      </c>
      <c r="P159" s="18" t="n">
        <v>0.82</v>
      </c>
    </row>
    <row r="160" s="19" customFormat="true" ht="15" hidden="false" customHeight="false" outlineLevel="0" collapsed="false">
      <c r="A160" s="26"/>
      <c r="B160" s="16" t="s">
        <v>42</v>
      </c>
      <c r="C160" s="17" t="n">
        <v>40</v>
      </c>
      <c r="D160" s="18" t="n">
        <f aca="false">G160/12</f>
        <v>1.14</v>
      </c>
      <c r="E160" s="18" t="n">
        <v>2.64</v>
      </c>
      <c r="F160" s="18" t="n">
        <v>0.48</v>
      </c>
      <c r="G160" s="18" t="n">
        <v>13.68</v>
      </c>
      <c r="H160" s="18" t="n">
        <v>69.6</v>
      </c>
      <c r="I160" s="18" t="n">
        <v>0.08</v>
      </c>
      <c r="J160" s="18"/>
      <c r="K160" s="18" t="n">
        <v>2.4</v>
      </c>
      <c r="L160" s="18" t="n">
        <v>0.88</v>
      </c>
      <c r="M160" s="18" t="n">
        <v>14</v>
      </c>
      <c r="N160" s="18" t="n">
        <v>63.2</v>
      </c>
      <c r="O160" s="18" t="n">
        <v>18.8</v>
      </c>
      <c r="P160" s="18" t="n">
        <v>1.56</v>
      </c>
    </row>
    <row r="161" s="19" customFormat="true" ht="15" hidden="false" customHeight="false" outlineLevel="0" collapsed="false">
      <c r="A161" s="26"/>
      <c r="B161" s="16" t="s">
        <v>30</v>
      </c>
      <c r="C161" s="17" t="n">
        <v>200</v>
      </c>
      <c r="D161" s="18" t="n">
        <f aca="false">G161/12</f>
        <v>1.63333333333333</v>
      </c>
      <c r="E161" s="18" t="n">
        <v>0.8</v>
      </c>
      <c r="F161" s="18" t="n">
        <v>0.8</v>
      </c>
      <c r="G161" s="18" t="n">
        <v>19.6</v>
      </c>
      <c r="H161" s="18" t="n">
        <v>94</v>
      </c>
      <c r="I161" s="18" t="n">
        <v>0.06</v>
      </c>
      <c r="J161" s="18" t="n">
        <v>20</v>
      </c>
      <c r="K161" s="18" t="n">
        <v>10</v>
      </c>
      <c r="L161" s="18" t="n">
        <v>0.4</v>
      </c>
      <c r="M161" s="18" t="n">
        <v>32</v>
      </c>
      <c r="N161" s="18" t="n">
        <v>22</v>
      </c>
      <c r="O161" s="18" t="n">
        <v>18</v>
      </c>
      <c r="P161" s="18" t="n">
        <v>4.4</v>
      </c>
    </row>
    <row r="162" s="19" customFormat="true" ht="15" hidden="false" customHeight="false" outlineLevel="0" collapsed="false">
      <c r="A162" s="22" t="s">
        <v>31</v>
      </c>
      <c r="B162" s="22"/>
      <c r="C162" s="23" t="n">
        <f aca="false">SUM(C156:C161)</f>
        <v>750</v>
      </c>
      <c r="D162" s="18" t="n">
        <f aca="false">G162/12</f>
        <v>5.14825</v>
      </c>
      <c r="E162" s="24" t="n">
        <f aca="false">SUM(E156:E161)</f>
        <v>21.823</v>
      </c>
      <c r="F162" s="24" t="n">
        <f aca="false">SUM(F156:F161)</f>
        <v>14.314</v>
      </c>
      <c r="G162" s="24" t="n">
        <f aca="false">SUM(G156:G161)</f>
        <v>61.779</v>
      </c>
      <c r="H162" s="24" t="n">
        <f aca="false">SUM(H156:H161)</f>
        <v>469.578</v>
      </c>
      <c r="I162" s="24" t="n">
        <f aca="false">SUM(I156:I161)</f>
        <v>0.464</v>
      </c>
      <c r="J162" s="24" t="n">
        <f aca="false">SUM(J156:J161)</f>
        <v>54.245</v>
      </c>
      <c r="K162" s="24" t="n">
        <f aca="false">SUM(K156:K161)</f>
        <v>539.09</v>
      </c>
      <c r="L162" s="24" t="n">
        <f aca="false">SUM(L156:L161)</f>
        <v>3.239</v>
      </c>
      <c r="M162" s="24" t="n">
        <f aca="false">SUM(M156:M161)</f>
        <v>118.664</v>
      </c>
      <c r="N162" s="24" t="n">
        <f aca="false">SUM(N156:N161)</f>
        <v>349.929</v>
      </c>
      <c r="O162" s="24" t="n">
        <f aca="false">SUM(O156:O161)</f>
        <v>109.404</v>
      </c>
      <c r="P162" s="24" t="n">
        <f aca="false">SUM(P156:P161)</f>
        <v>10.779</v>
      </c>
    </row>
    <row r="163" s="19" customFormat="true" ht="15" hidden="false" customHeight="true" outlineLevel="0" collapsed="false">
      <c r="A163" s="25" t="s">
        <v>32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 s="19" customFormat="true" ht="30" hidden="false" customHeight="false" outlineLevel="0" collapsed="false">
      <c r="A164" s="26"/>
      <c r="B164" s="16" t="s">
        <v>33</v>
      </c>
      <c r="C164" s="17" t="n">
        <v>20</v>
      </c>
      <c r="D164" s="18" t="n">
        <f aca="false">G164/12</f>
        <v>0.64525</v>
      </c>
      <c r="E164" s="18" t="n">
        <v>1.646</v>
      </c>
      <c r="F164" s="18" t="n">
        <v>4.442</v>
      </c>
      <c r="G164" s="18" t="n">
        <v>7.743</v>
      </c>
      <c r="H164" s="18" t="n">
        <v>78.464</v>
      </c>
      <c r="I164" s="18" t="n">
        <v>0.036</v>
      </c>
      <c r="J164" s="18" t="n">
        <v>0.866</v>
      </c>
      <c r="K164" s="18" t="n">
        <v>37.312</v>
      </c>
      <c r="L164" s="18" t="n">
        <v>2.123</v>
      </c>
      <c r="M164" s="18" t="n">
        <v>24.288</v>
      </c>
      <c r="N164" s="18" t="n">
        <v>40.864</v>
      </c>
      <c r="O164" s="18" t="n">
        <v>27.504</v>
      </c>
      <c r="P164" s="18" t="n">
        <v>0.562</v>
      </c>
    </row>
    <row r="165" s="19" customFormat="true" ht="15" hidden="false" customHeight="false" outlineLevel="0" collapsed="false">
      <c r="A165" s="17" t="n">
        <v>386</v>
      </c>
      <c r="B165" s="16" t="s">
        <v>34</v>
      </c>
      <c r="C165" s="17" t="n">
        <v>90</v>
      </c>
      <c r="D165" s="18" t="n">
        <f aca="false">G165/12</f>
        <v>0.4425</v>
      </c>
      <c r="E165" s="18" t="n">
        <v>3.69</v>
      </c>
      <c r="F165" s="18" t="n">
        <v>1.35</v>
      </c>
      <c r="G165" s="18" t="n">
        <v>5.31</v>
      </c>
      <c r="H165" s="18" t="n">
        <v>51.3</v>
      </c>
      <c r="I165" s="18"/>
      <c r="J165" s="18" t="n">
        <v>0.54</v>
      </c>
      <c r="K165" s="18" t="n">
        <v>9</v>
      </c>
      <c r="L165" s="18"/>
      <c r="M165" s="18" t="n">
        <v>111.6</v>
      </c>
      <c r="N165" s="18" t="n">
        <v>85.5</v>
      </c>
      <c r="O165" s="18" t="n">
        <v>13.5</v>
      </c>
      <c r="P165" s="18" t="n">
        <v>0.09</v>
      </c>
    </row>
    <row r="166" s="19" customFormat="true" ht="15" hidden="false" customHeight="false" outlineLevel="0" collapsed="false">
      <c r="A166" s="17" t="n">
        <v>0</v>
      </c>
      <c r="B166" s="16" t="s">
        <v>46</v>
      </c>
      <c r="C166" s="17" t="n">
        <v>150</v>
      </c>
      <c r="D166" s="18" t="n">
        <f aca="false">G166/12</f>
        <v>0.9375</v>
      </c>
      <c r="E166" s="18" t="n">
        <v>1.2</v>
      </c>
      <c r="F166" s="18" t="n">
        <v>0.3</v>
      </c>
      <c r="G166" s="18" t="n">
        <v>11.25</v>
      </c>
      <c r="H166" s="18" t="n">
        <v>57</v>
      </c>
      <c r="I166" s="18" t="n">
        <v>0.09</v>
      </c>
      <c r="J166" s="18" t="n">
        <v>57</v>
      </c>
      <c r="K166" s="18"/>
      <c r="L166" s="18" t="n">
        <v>0.3</v>
      </c>
      <c r="M166" s="18" t="n">
        <v>52.5</v>
      </c>
      <c r="N166" s="18" t="n">
        <v>25.5</v>
      </c>
      <c r="O166" s="18" t="n">
        <v>16.5</v>
      </c>
      <c r="P166" s="18" t="n">
        <v>0.15</v>
      </c>
    </row>
    <row r="167" s="19" customFormat="true" ht="15" hidden="false" customHeight="false" outlineLevel="0" collapsed="false">
      <c r="A167" s="22" t="s">
        <v>36</v>
      </c>
      <c r="B167" s="22"/>
      <c r="C167" s="23" t="n">
        <f aca="false">SUM(C164:C166)</f>
        <v>260</v>
      </c>
      <c r="D167" s="18" t="n">
        <f aca="false">G167/12</f>
        <v>2.02525</v>
      </c>
      <c r="E167" s="24" t="n">
        <f aca="false">SUM(E164:E166)</f>
        <v>6.536</v>
      </c>
      <c r="F167" s="24" t="n">
        <f aca="false">SUM(F164:F166)</f>
        <v>6.092</v>
      </c>
      <c r="G167" s="24" t="n">
        <f aca="false">SUM(G164:G166)</f>
        <v>24.303</v>
      </c>
      <c r="H167" s="24" t="n">
        <f aca="false">SUM(H164:H166)</f>
        <v>186.764</v>
      </c>
      <c r="I167" s="24" t="n">
        <f aca="false">SUM(I164:I166)</f>
        <v>0.126</v>
      </c>
      <c r="J167" s="24" t="n">
        <f aca="false">SUM(J164:J166)</f>
        <v>58.406</v>
      </c>
      <c r="K167" s="24" t="n">
        <f aca="false">SUM(K164:K166)</f>
        <v>46.312</v>
      </c>
      <c r="L167" s="24" t="n">
        <f aca="false">SUM(L164:L166)</f>
        <v>2.423</v>
      </c>
      <c r="M167" s="24" t="n">
        <f aca="false">SUM(M164:M166)</f>
        <v>188.388</v>
      </c>
      <c r="N167" s="24" t="n">
        <f aca="false">SUM(N164:N166)</f>
        <v>151.864</v>
      </c>
      <c r="O167" s="24" t="n">
        <f aca="false">SUM(O164:O166)</f>
        <v>57.504</v>
      </c>
      <c r="P167" s="24" t="n">
        <f aca="false">SUM(P164:P166)</f>
        <v>0.802</v>
      </c>
    </row>
    <row r="168" s="19" customFormat="true" ht="15" hidden="false" customHeight="true" outlineLevel="0" collapsed="false">
      <c r="A168" s="25" t="s">
        <v>37</v>
      </c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 s="19" customFormat="true" ht="15" hidden="false" customHeight="false" outlineLevel="0" collapsed="false">
      <c r="A169" s="21" t="n">
        <v>99</v>
      </c>
      <c r="B169" s="16" t="s">
        <v>94</v>
      </c>
      <c r="C169" s="17" t="n">
        <v>250</v>
      </c>
      <c r="D169" s="18" t="n">
        <f aca="false">G169/12</f>
        <v>0.926666666666667</v>
      </c>
      <c r="E169" s="18" t="n">
        <v>1.878</v>
      </c>
      <c r="F169" s="18" t="n">
        <v>3.263</v>
      </c>
      <c r="G169" s="18" t="n">
        <v>11.12</v>
      </c>
      <c r="H169" s="18" t="n">
        <v>81.873</v>
      </c>
      <c r="I169" s="18" t="n">
        <v>0.086</v>
      </c>
      <c r="J169" s="18" t="n">
        <v>21.3</v>
      </c>
      <c r="K169" s="18" t="n">
        <v>204</v>
      </c>
      <c r="L169" s="18" t="n">
        <v>1.466</v>
      </c>
      <c r="M169" s="18" t="n">
        <v>25.68</v>
      </c>
      <c r="N169" s="18" t="n">
        <v>52.27</v>
      </c>
      <c r="O169" s="18" t="n">
        <v>21.8</v>
      </c>
      <c r="P169" s="18" t="n">
        <v>0.805</v>
      </c>
    </row>
    <row r="170" s="19" customFormat="true" ht="30" hidden="false" customHeight="false" outlineLevel="0" collapsed="false">
      <c r="A170" s="21" t="n">
        <v>213</v>
      </c>
      <c r="B170" s="16" t="s">
        <v>85</v>
      </c>
      <c r="C170" s="17" t="n">
        <v>150</v>
      </c>
      <c r="D170" s="18" t="n">
        <f aca="false">G170/12</f>
        <v>1.1135</v>
      </c>
      <c r="E170" s="18" t="n">
        <v>16.138</v>
      </c>
      <c r="F170" s="18" t="n">
        <v>8.01</v>
      </c>
      <c r="G170" s="18" t="n">
        <v>13.362</v>
      </c>
      <c r="H170" s="18" t="n">
        <v>186.78</v>
      </c>
      <c r="I170" s="18" t="n">
        <v>0.086</v>
      </c>
      <c r="J170" s="18" t="n">
        <v>13.404</v>
      </c>
      <c r="K170" s="18" t="n">
        <v>19.4</v>
      </c>
      <c r="L170" s="18" t="n">
        <v>1.866</v>
      </c>
      <c r="M170" s="18" t="n">
        <v>58.171</v>
      </c>
      <c r="N170" s="18" t="n">
        <v>95.125</v>
      </c>
      <c r="O170" s="18" t="n">
        <v>28.257</v>
      </c>
      <c r="P170" s="18" t="n">
        <v>0.825</v>
      </c>
    </row>
    <row r="171" s="19" customFormat="true" ht="15" hidden="false" customHeight="false" outlineLevel="0" collapsed="false">
      <c r="A171" s="26" t="s">
        <v>95</v>
      </c>
      <c r="B171" s="16" t="s">
        <v>96</v>
      </c>
      <c r="C171" s="17" t="n">
        <v>80</v>
      </c>
      <c r="D171" s="18" t="n">
        <f aca="false">G171/12</f>
        <v>0.313833333333333</v>
      </c>
      <c r="E171" s="18" t="n">
        <v>4.71</v>
      </c>
      <c r="F171" s="18" t="n">
        <v>5.092</v>
      </c>
      <c r="G171" s="18" t="n">
        <v>3.766</v>
      </c>
      <c r="H171" s="18" t="n">
        <v>79.722</v>
      </c>
      <c r="I171" s="18" t="n">
        <v>0.068</v>
      </c>
      <c r="J171" s="18" t="n">
        <v>5.2</v>
      </c>
      <c r="K171" s="18" t="n">
        <v>85</v>
      </c>
      <c r="L171" s="18" t="n">
        <v>1.14</v>
      </c>
      <c r="M171" s="18" t="n">
        <v>27.492</v>
      </c>
      <c r="N171" s="18" t="n">
        <v>82.02</v>
      </c>
      <c r="O171" s="18" t="n">
        <v>13.288</v>
      </c>
      <c r="P171" s="18" t="n">
        <v>1.038</v>
      </c>
    </row>
    <row r="172" s="19" customFormat="true" ht="30" hidden="false" customHeight="false" outlineLevel="0" collapsed="false">
      <c r="A172" s="27" t="n">
        <v>342</v>
      </c>
      <c r="B172" s="16" t="s">
        <v>97</v>
      </c>
      <c r="C172" s="17" t="n">
        <v>200</v>
      </c>
      <c r="D172" s="18" t="n">
        <f aca="false">G172/12</f>
        <v>0.327083333333333</v>
      </c>
      <c r="E172" s="18" t="n">
        <v>0.16</v>
      </c>
      <c r="F172" s="18" t="n">
        <v>0.16</v>
      </c>
      <c r="G172" s="18" t="n">
        <v>3.925</v>
      </c>
      <c r="H172" s="18" t="n">
        <v>18.8</v>
      </c>
      <c r="I172" s="18" t="n">
        <v>0.012</v>
      </c>
      <c r="J172" s="18" t="n">
        <v>4</v>
      </c>
      <c r="K172" s="18" t="n">
        <v>2</v>
      </c>
      <c r="L172" s="18" t="n">
        <v>0.08</v>
      </c>
      <c r="M172" s="18" t="n">
        <v>6.4</v>
      </c>
      <c r="N172" s="18" t="n">
        <v>4.4</v>
      </c>
      <c r="O172" s="18" t="n">
        <v>3.6</v>
      </c>
      <c r="P172" s="18" t="n">
        <v>0.88</v>
      </c>
    </row>
    <row r="173" s="19" customFormat="true" ht="15" hidden="false" customHeight="false" outlineLevel="0" collapsed="false">
      <c r="A173" s="26"/>
      <c r="B173" s="16" t="s">
        <v>42</v>
      </c>
      <c r="C173" s="17" t="n">
        <v>60</v>
      </c>
      <c r="D173" s="18" t="n">
        <f aca="false">G173/12</f>
        <v>1.71</v>
      </c>
      <c r="E173" s="18" t="n">
        <v>3.96</v>
      </c>
      <c r="F173" s="18" t="n">
        <v>0.72</v>
      </c>
      <c r="G173" s="18" t="n">
        <v>20.52</v>
      </c>
      <c r="H173" s="18" t="n">
        <v>104.4</v>
      </c>
      <c r="I173" s="18" t="n">
        <v>0.12</v>
      </c>
      <c r="J173" s="18" t="n">
        <v>0</v>
      </c>
      <c r="K173" s="18" t="n">
        <v>3.6</v>
      </c>
      <c r="L173" s="18" t="n">
        <v>1.32</v>
      </c>
      <c r="M173" s="18" t="n">
        <v>21</v>
      </c>
      <c r="N173" s="18" t="n">
        <v>94.8</v>
      </c>
      <c r="O173" s="18" t="n">
        <v>28.2</v>
      </c>
      <c r="P173" s="18" t="n">
        <v>2.34</v>
      </c>
    </row>
    <row r="174" s="19" customFormat="true" ht="15" hidden="true" customHeight="false" outlineLevel="0" collapsed="false">
      <c r="A174" s="17"/>
      <c r="B174" s="16"/>
      <c r="C174" s="17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="19" customFormat="true" ht="15" hidden="false" customHeight="false" outlineLevel="0" collapsed="false">
      <c r="A175" s="22" t="s">
        <v>44</v>
      </c>
      <c r="B175" s="22"/>
      <c r="C175" s="23" t="n">
        <f aca="false">SUM(C169:C174)</f>
        <v>740</v>
      </c>
      <c r="D175" s="18" t="n">
        <f aca="false">G175/12</f>
        <v>4.39108333333333</v>
      </c>
      <c r="E175" s="24" t="n">
        <f aca="false">SUM(E169:E174)</f>
        <v>26.846</v>
      </c>
      <c r="F175" s="24" t="n">
        <f aca="false">SUM(F169:F174)</f>
        <v>17.245</v>
      </c>
      <c r="G175" s="24" t="n">
        <f aca="false">SUM(G169:G174)</f>
        <v>52.693</v>
      </c>
      <c r="H175" s="24" t="n">
        <f aca="false">SUM(H169:H174)</f>
        <v>471.575</v>
      </c>
      <c r="I175" s="24" t="n">
        <f aca="false">SUM(I169:I174)</f>
        <v>0.372</v>
      </c>
      <c r="J175" s="24" t="n">
        <f aca="false">SUM(J169:J174)</f>
        <v>43.904</v>
      </c>
      <c r="K175" s="24" t="n">
        <f aca="false">SUM(K169:K174)</f>
        <v>314</v>
      </c>
      <c r="L175" s="24" t="n">
        <f aca="false">SUM(L169:L174)</f>
        <v>5.872</v>
      </c>
      <c r="M175" s="24" t="n">
        <f aca="false">SUM(M169:M174)</f>
        <v>138.743</v>
      </c>
      <c r="N175" s="24" t="n">
        <f aca="false">SUM(N169:N174)</f>
        <v>328.615</v>
      </c>
      <c r="O175" s="24" t="n">
        <f aca="false">SUM(O169:O174)</f>
        <v>95.145</v>
      </c>
      <c r="P175" s="24" t="n">
        <f aca="false">SUM(P169:P174)</f>
        <v>5.888</v>
      </c>
    </row>
    <row r="176" s="19" customFormat="true" ht="15" hidden="false" customHeight="true" outlineLevel="0" collapsed="false">
      <c r="A176" s="25" t="s">
        <v>45</v>
      </c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="19" customFormat="true" ht="30" hidden="false" customHeight="false" outlineLevel="0" collapsed="false">
      <c r="A177" s="26"/>
      <c r="B177" s="16" t="s">
        <v>33</v>
      </c>
      <c r="C177" s="17" t="n">
        <v>20</v>
      </c>
      <c r="D177" s="18" t="n">
        <f aca="false">G177/12</f>
        <v>0.64525</v>
      </c>
      <c r="E177" s="18" t="n">
        <v>1.646</v>
      </c>
      <c r="F177" s="18" t="n">
        <v>4.442</v>
      </c>
      <c r="G177" s="18" t="n">
        <v>7.743</v>
      </c>
      <c r="H177" s="18" t="n">
        <v>78.464</v>
      </c>
      <c r="I177" s="18" t="n">
        <v>0.036</v>
      </c>
      <c r="J177" s="18" t="n">
        <v>0.866</v>
      </c>
      <c r="K177" s="18" t="n">
        <v>37.312</v>
      </c>
      <c r="L177" s="18" t="n">
        <v>2.123</v>
      </c>
      <c r="M177" s="18" t="n">
        <v>24.288</v>
      </c>
      <c r="N177" s="18" t="n">
        <v>40.864</v>
      </c>
      <c r="O177" s="18" t="n">
        <v>27.504</v>
      </c>
      <c r="P177" s="18" t="n">
        <v>0.562</v>
      </c>
    </row>
    <row r="178" s="19" customFormat="true" ht="15" hidden="false" customHeight="false" outlineLevel="0" collapsed="false">
      <c r="A178" s="17" t="n">
        <v>386</v>
      </c>
      <c r="B178" s="16" t="s">
        <v>98</v>
      </c>
      <c r="C178" s="17" t="n">
        <v>90</v>
      </c>
      <c r="D178" s="18" t="n">
        <f aca="false">G178/12</f>
        <v>0.4425</v>
      </c>
      <c r="E178" s="18" t="n">
        <v>3.69</v>
      </c>
      <c r="F178" s="18" t="n">
        <v>1.35</v>
      </c>
      <c r="G178" s="18" t="n">
        <v>5.31</v>
      </c>
      <c r="H178" s="18" t="n">
        <v>51.3</v>
      </c>
      <c r="I178" s="18"/>
      <c r="J178" s="18" t="n">
        <v>0.54</v>
      </c>
      <c r="K178" s="18" t="n">
        <v>9</v>
      </c>
      <c r="L178" s="18"/>
      <c r="M178" s="18" t="n">
        <v>111.6</v>
      </c>
      <c r="N178" s="18" t="n">
        <v>85.5</v>
      </c>
      <c r="O178" s="18" t="n">
        <v>13.5</v>
      </c>
      <c r="P178" s="18" t="n">
        <v>0.09</v>
      </c>
    </row>
    <row r="179" s="19" customFormat="true" ht="15" hidden="false" customHeight="false" outlineLevel="0" collapsed="false">
      <c r="A179" s="17" t="n">
        <v>0</v>
      </c>
      <c r="B179" s="16" t="s">
        <v>35</v>
      </c>
      <c r="C179" s="17" t="n">
        <v>150</v>
      </c>
      <c r="D179" s="18" t="n">
        <f aca="false">G179/12</f>
        <v>0.9375</v>
      </c>
      <c r="E179" s="18" t="n">
        <v>1.2</v>
      </c>
      <c r="F179" s="18" t="n">
        <v>0.3</v>
      </c>
      <c r="G179" s="18" t="n">
        <v>11.25</v>
      </c>
      <c r="H179" s="18" t="n">
        <v>57</v>
      </c>
      <c r="I179" s="18" t="n">
        <v>0.09</v>
      </c>
      <c r="J179" s="18" t="n">
        <v>57</v>
      </c>
      <c r="K179" s="18"/>
      <c r="L179" s="18" t="n">
        <v>0.3</v>
      </c>
      <c r="M179" s="18" t="n">
        <v>52.5</v>
      </c>
      <c r="N179" s="18" t="n">
        <v>25.5</v>
      </c>
      <c r="O179" s="18" t="n">
        <v>16.5</v>
      </c>
      <c r="P179" s="18" t="n">
        <v>0.15</v>
      </c>
    </row>
    <row r="180" s="19" customFormat="true" ht="15" hidden="false" customHeight="false" outlineLevel="0" collapsed="false">
      <c r="A180" s="22" t="s">
        <v>47</v>
      </c>
      <c r="B180" s="22"/>
      <c r="C180" s="23" t="n">
        <f aca="false">SUM(C177:C179)</f>
        <v>260</v>
      </c>
      <c r="D180" s="18" t="n">
        <f aca="false">G180/12</f>
        <v>2.02525</v>
      </c>
      <c r="E180" s="24" t="n">
        <f aca="false">SUM(E177:E179)</f>
        <v>6.536</v>
      </c>
      <c r="F180" s="24" t="n">
        <f aca="false">SUM(F177:F179)</f>
        <v>6.092</v>
      </c>
      <c r="G180" s="24" t="n">
        <f aca="false">SUM(G177:G179)</f>
        <v>24.303</v>
      </c>
      <c r="H180" s="24" t="n">
        <f aca="false">SUM(H177:H179)</f>
        <v>186.764</v>
      </c>
      <c r="I180" s="24" t="n">
        <f aca="false">SUM(I177:I179)</f>
        <v>0.126</v>
      </c>
      <c r="J180" s="24" t="n">
        <f aca="false">SUM(J177:J179)</f>
        <v>58.406</v>
      </c>
      <c r="K180" s="24" t="n">
        <f aca="false">SUM(K177:K179)</f>
        <v>46.312</v>
      </c>
      <c r="L180" s="24" t="n">
        <f aca="false">SUM(L177:L179)</f>
        <v>2.423</v>
      </c>
      <c r="M180" s="24" t="n">
        <f aca="false">SUM(M177:M179)</f>
        <v>188.388</v>
      </c>
      <c r="N180" s="24" t="n">
        <f aca="false">SUM(N177:N179)</f>
        <v>151.864</v>
      </c>
      <c r="O180" s="24" t="n">
        <f aca="false">SUM(O177:O179)</f>
        <v>57.504</v>
      </c>
      <c r="P180" s="24" t="n">
        <f aca="false">SUM(P177:P179)</f>
        <v>0.802</v>
      </c>
    </row>
    <row r="181" s="19" customFormat="true" ht="15" hidden="false" customHeight="false" outlineLevel="0" collapsed="false">
      <c r="A181" s="28" t="s">
        <v>99</v>
      </c>
      <c r="B181" s="28"/>
      <c r="C181" s="29" t="n">
        <f aca="false">C180+C175+C167+C162</f>
        <v>2010</v>
      </c>
      <c r="D181" s="30" t="n">
        <f aca="false">D180+D175+D167+D162</f>
        <v>13.5898333333333</v>
      </c>
      <c r="E181" s="30" t="n">
        <f aca="false">E180+E175+E167+E162</f>
        <v>61.741</v>
      </c>
      <c r="F181" s="30" t="n">
        <f aca="false">F180+F175+F167+F162</f>
        <v>43.743</v>
      </c>
      <c r="G181" s="30" t="n">
        <f aca="false">G180+G175+G167+G162</f>
        <v>163.078</v>
      </c>
      <c r="H181" s="30" t="n">
        <f aca="false">H180+H175+H167+H162</f>
        <v>1314.681</v>
      </c>
      <c r="I181" s="30" t="n">
        <f aca="false">I180+I175+I167+I162</f>
        <v>1.088</v>
      </c>
      <c r="J181" s="30" t="n">
        <f aca="false">J180+J175+J167+J162</f>
        <v>214.961</v>
      </c>
      <c r="K181" s="30" t="n">
        <f aca="false">K180+K175+K167+K162</f>
        <v>945.714</v>
      </c>
      <c r="L181" s="30" t="n">
        <f aca="false">L180+L175+L167+L162</f>
        <v>13.957</v>
      </c>
      <c r="M181" s="30" t="n">
        <f aca="false">M180+M175+M167+M162</f>
        <v>634.183</v>
      </c>
      <c r="N181" s="30" t="n">
        <f aca="false">N180+N175+N167+N162</f>
        <v>982.272</v>
      </c>
      <c r="O181" s="30" t="n">
        <f aca="false">O180+O175+O167+O162</f>
        <v>319.557</v>
      </c>
      <c r="P181" s="30" t="n">
        <f aca="false">P180+P175+P167+P162</f>
        <v>18.271</v>
      </c>
    </row>
    <row r="182" s="19" customFormat="true" ht="15" hidden="false" customHeight="true" outlineLevel="0" collapsed="false">
      <c r="A182" s="14" t="s">
        <v>100</v>
      </c>
      <c r="B182" s="14"/>
      <c r="C182" s="14"/>
      <c r="D182" s="14"/>
      <c r="E182" s="14"/>
      <c r="F182" s="14"/>
      <c r="G182" s="14"/>
      <c r="H182" s="14"/>
      <c r="I182" s="31"/>
      <c r="J182" s="31"/>
      <c r="K182" s="31"/>
      <c r="L182" s="31"/>
      <c r="M182" s="31"/>
      <c r="N182" s="31"/>
      <c r="O182" s="31"/>
      <c r="P182" s="31"/>
    </row>
    <row r="183" s="19" customFormat="true" ht="15" hidden="false" customHeight="true" outlineLevel="0" collapsed="false">
      <c r="A183" s="32" t="s">
        <v>3</v>
      </c>
      <c r="B183" s="32" t="s">
        <v>4</v>
      </c>
      <c r="C183" s="32" t="s">
        <v>5</v>
      </c>
      <c r="D183" s="33"/>
      <c r="E183" s="33" t="s">
        <v>7</v>
      </c>
      <c r="F183" s="33"/>
      <c r="G183" s="33"/>
      <c r="H183" s="33" t="s">
        <v>8</v>
      </c>
      <c r="I183" s="33" t="s">
        <v>9</v>
      </c>
      <c r="J183" s="33"/>
      <c r="K183" s="33"/>
      <c r="L183" s="33"/>
      <c r="M183" s="33" t="s">
        <v>10</v>
      </c>
      <c r="N183" s="33"/>
      <c r="O183" s="33"/>
      <c r="P183" s="33"/>
    </row>
    <row r="184" s="19" customFormat="true" ht="28.5" hidden="false" customHeight="false" outlineLevel="0" collapsed="false">
      <c r="A184" s="32"/>
      <c r="B184" s="32"/>
      <c r="C184" s="32"/>
      <c r="D184" s="33"/>
      <c r="E184" s="33" t="s">
        <v>11</v>
      </c>
      <c r="F184" s="33" t="s">
        <v>12</v>
      </c>
      <c r="G184" s="33" t="s">
        <v>13</v>
      </c>
      <c r="H184" s="33"/>
      <c r="I184" s="33" t="s">
        <v>14</v>
      </c>
      <c r="J184" s="33" t="s">
        <v>15</v>
      </c>
      <c r="K184" s="33" t="s">
        <v>16</v>
      </c>
      <c r="L184" s="33" t="s">
        <v>17</v>
      </c>
      <c r="M184" s="33" t="s">
        <v>18</v>
      </c>
      <c r="N184" s="33" t="s">
        <v>19</v>
      </c>
      <c r="O184" s="33" t="s">
        <v>20</v>
      </c>
      <c r="P184" s="33" t="s">
        <v>21</v>
      </c>
    </row>
    <row r="185" s="19" customFormat="true" ht="15" hidden="false" customHeight="true" outlineLevel="0" collapsed="false">
      <c r="A185" s="25" t="s">
        <v>23</v>
      </c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="19" customFormat="true" ht="30" hidden="false" customHeight="false" outlineLevel="0" collapsed="false">
      <c r="A186" s="20" t="n">
        <v>71</v>
      </c>
      <c r="B186" s="16" t="s">
        <v>101</v>
      </c>
      <c r="C186" s="17" t="n">
        <v>70</v>
      </c>
      <c r="D186" s="18" t="n">
        <f aca="false">G186/12</f>
        <v>0.221666666666667</v>
      </c>
      <c r="E186" s="18" t="n">
        <v>0.77</v>
      </c>
      <c r="F186" s="18" t="n">
        <v>0.14</v>
      </c>
      <c r="G186" s="18" t="n">
        <v>2.66</v>
      </c>
      <c r="H186" s="18" t="n">
        <v>16.8</v>
      </c>
      <c r="I186" s="18" t="n">
        <v>0.042</v>
      </c>
      <c r="J186" s="18" t="n">
        <v>17.5</v>
      </c>
      <c r="K186" s="18"/>
      <c r="L186" s="18" t="n">
        <v>0.49</v>
      </c>
      <c r="M186" s="18" t="n">
        <v>9.8</v>
      </c>
      <c r="N186" s="18" t="n">
        <v>18.2</v>
      </c>
      <c r="O186" s="18" t="n">
        <v>14</v>
      </c>
      <c r="P186" s="18" t="n">
        <v>0.63</v>
      </c>
    </row>
    <row r="187" s="19" customFormat="true" ht="30" hidden="false" customHeight="false" outlineLevel="0" collapsed="false">
      <c r="A187" s="37" t="n">
        <v>235</v>
      </c>
      <c r="B187" s="16" t="s">
        <v>102</v>
      </c>
      <c r="C187" s="17" t="n">
        <v>90</v>
      </c>
      <c r="D187" s="18" t="n">
        <f aca="false">G187/12</f>
        <v>0.691666666666667</v>
      </c>
      <c r="E187" s="18" t="n">
        <v>13.605</v>
      </c>
      <c r="F187" s="18" t="n">
        <v>13.807</v>
      </c>
      <c r="G187" s="18" t="n">
        <v>8.3</v>
      </c>
      <c r="H187" s="18" t="n">
        <v>212.494</v>
      </c>
      <c r="I187" s="18" t="n">
        <v>0.116</v>
      </c>
      <c r="J187" s="18" t="n">
        <v>4.97</v>
      </c>
      <c r="K187" s="18" t="n">
        <v>34.9</v>
      </c>
      <c r="L187" s="18" t="n">
        <v>4.472</v>
      </c>
      <c r="M187" s="18" t="n">
        <v>52.77</v>
      </c>
      <c r="N187" s="18" t="n">
        <v>208.22</v>
      </c>
      <c r="O187" s="18" t="n">
        <v>48.44</v>
      </c>
      <c r="P187" s="18" t="n">
        <v>1.231</v>
      </c>
    </row>
    <row r="188" s="19" customFormat="true" ht="15" hidden="false" customHeight="false" outlineLevel="0" collapsed="false">
      <c r="A188" s="21" t="n">
        <v>125</v>
      </c>
      <c r="B188" s="16" t="s">
        <v>76</v>
      </c>
      <c r="C188" s="17" t="n">
        <v>150</v>
      </c>
      <c r="D188" s="18" t="n">
        <f aca="false">G188/12</f>
        <v>2.00108333333333</v>
      </c>
      <c r="E188" s="18" t="n">
        <v>2.972</v>
      </c>
      <c r="F188" s="18" t="n">
        <v>3.488</v>
      </c>
      <c r="G188" s="18" t="n">
        <v>24.013</v>
      </c>
      <c r="H188" s="18" t="n">
        <v>139.626</v>
      </c>
      <c r="I188" s="18" t="n">
        <v>0.177</v>
      </c>
      <c r="J188" s="18" t="n">
        <v>29.4</v>
      </c>
      <c r="K188" s="18" t="n">
        <v>16</v>
      </c>
      <c r="L188" s="18" t="n">
        <v>0.187</v>
      </c>
      <c r="M188" s="18" t="n">
        <v>23.02</v>
      </c>
      <c r="N188" s="18" t="n">
        <v>87.96</v>
      </c>
      <c r="O188" s="18" t="n">
        <v>34.25</v>
      </c>
      <c r="P188" s="18" t="n">
        <v>1.389</v>
      </c>
    </row>
    <row r="189" s="19" customFormat="true" ht="30" hidden="false" customHeight="false" outlineLevel="0" collapsed="false">
      <c r="A189" s="21" t="n">
        <v>349</v>
      </c>
      <c r="B189" s="16" t="s">
        <v>103</v>
      </c>
      <c r="C189" s="17" t="n">
        <v>200</v>
      </c>
      <c r="D189" s="18" t="n">
        <f aca="false">G189/12</f>
        <v>0.845416666666667</v>
      </c>
      <c r="E189" s="18" t="n">
        <v>0.78</v>
      </c>
      <c r="F189" s="18" t="n">
        <v>0.06</v>
      </c>
      <c r="G189" s="18" t="n">
        <v>10.145</v>
      </c>
      <c r="H189" s="18" t="n">
        <v>45.4</v>
      </c>
      <c r="I189" s="18" t="n">
        <v>0.02</v>
      </c>
      <c r="J189" s="18" t="n">
        <v>0.8</v>
      </c>
      <c r="K189" s="18"/>
      <c r="L189" s="18" t="n">
        <v>1.1</v>
      </c>
      <c r="M189" s="18" t="n">
        <v>32</v>
      </c>
      <c r="N189" s="18" t="n">
        <v>29.2</v>
      </c>
      <c r="O189" s="18" t="n">
        <v>21</v>
      </c>
      <c r="P189" s="18" t="n">
        <v>0.64</v>
      </c>
    </row>
    <row r="190" s="19" customFormat="true" ht="15" hidden="false" customHeight="false" outlineLevel="0" collapsed="false">
      <c r="A190" s="26"/>
      <c r="B190" s="16" t="s">
        <v>42</v>
      </c>
      <c r="C190" s="17" t="n">
        <v>40</v>
      </c>
      <c r="D190" s="18" t="n">
        <f aca="false">G190/12</f>
        <v>1.14</v>
      </c>
      <c r="E190" s="18" t="n">
        <v>2.64</v>
      </c>
      <c r="F190" s="18" t="n">
        <v>0.48</v>
      </c>
      <c r="G190" s="18" t="n">
        <v>13.68</v>
      </c>
      <c r="H190" s="18" t="n">
        <v>69.6</v>
      </c>
      <c r="I190" s="18" t="n">
        <v>0.08</v>
      </c>
      <c r="J190" s="18" t="n">
        <v>0</v>
      </c>
      <c r="K190" s="18" t="n">
        <v>2.4</v>
      </c>
      <c r="L190" s="18" t="n">
        <v>0.88</v>
      </c>
      <c r="M190" s="18" t="n">
        <v>14</v>
      </c>
      <c r="N190" s="18" t="n">
        <v>63.2</v>
      </c>
      <c r="O190" s="18" t="n">
        <v>18.8</v>
      </c>
      <c r="P190" s="18" t="n">
        <v>1.56</v>
      </c>
    </row>
    <row r="191" s="19" customFormat="true" ht="15" hidden="false" customHeight="false" outlineLevel="0" collapsed="false">
      <c r="A191" s="17" t="n">
        <v>0</v>
      </c>
      <c r="B191" s="16" t="s">
        <v>30</v>
      </c>
      <c r="C191" s="17" t="n">
        <v>100</v>
      </c>
      <c r="D191" s="18" t="n">
        <f aca="false">G191/12</f>
        <v>0.816666666666667</v>
      </c>
      <c r="E191" s="18" t="n">
        <v>0.4</v>
      </c>
      <c r="F191" s="18" t="n">
        <v>0.4</v>
      </c>
      <c r="G191" s="18" t="n">
        <v>9.8</v>
      </c>
      <c r="H191" s="18" t="n">
        <v>47</v>
      </c>
      <c r="I191" s="18" t="n">
        <v>0.03</v>
      </c>
      <c r="J191" s="18" t="n">
        <v>10</v>
      </c>
      <c r="K191" s="18" t="n">
        <v>5</v>
      </c>
      <c r="L191" s="18" t="n">
        <v>0.2</v>
      </c>
      <c r="M191" s="18" t="n">
        <v>16</v>
      </c>
      <c r="N191" s="18" t="n">
        <v>11</v>
      </c>
      <c r="O191" s="18" t="n">
        <v>9</v>
      </c>
      <c r="P191" s="18" t="n">
        <v>2.2</v>
      </c>
    </row>
    <row r="192" s="19" customFormat="true" ht="15" hidden="false" customHeight="false" outlineLevel="0" collapsed="false">
      <c r="A192" s="22" t="s">
        <v>31</v>
      </c>
      <c r="B192" s="22"/>
      <c r="C192" s="23" t="n">
        <f aca="false">SUM(C186:C191)</f>
        <v>650</v>
      </c>
      <c r="D192" s="18" t="n">
        <f aca="false">G192/12</f>
        <v>5.7165</v>
      </c>
      <c r="E192" s="24" t="n">
        <f aca="false">SUM(E186:E191)</f>
        <v>21.167</v>
      </c>
      <c r="F192" s="24" t="n">
        <f aca="false">SUM(F186:F191)</f>
        <v>18.375</v>
      </c>
      <c r="G192" s="24" t="n">
        <f aca="false">SUM(G186:G191)</f>
        <v>68.598</v>
      </c>
      <c r="H192" s="24" t="n">
        <f aca="false">SUM(H186:H191)</f>
        <v>530.92</v>
      </c>
      <c r="I192" s="24" t="n">
        <f aca="false">SUM(I186:I191)</f>
        <v>0.465</v>
      </c>
      <c r="J192" s="24" t="n">
        <f aca="false">SUM(J186:J191)</f>
        <v>62.67</v>
      </c>
      <c r="K192" s="24" t="n">
        <f aca="false">SUM(K186:K191)</f>
        <v>58.3</v>
      </c>
      <c r="L192" s="24" t="n">
        <f aca="false">SUM(L186:L191)</f>
        <v>7.329</v>
      </c>
      <c r="M192" s="24" t="n">
        <f aca="false">SUM(M186:M191)</f>
        <v>147.59</v>
      </c>
      <c r="N192" s="24" t="n">
        <f aca="false">SUM(N186:N191)</f>
        <v>417.78</v>
      </c>
      <c r="O192" s="24" t="n">
        <f aca="false">SUM(O186:O191)</f>
        <v>145.49</v>
      </c>
      <c r="P192" s="24" t="n">
        <f aca="false">SUM(P186:P191)</f>
        <v>7.65</v>
      </c>
    </row>
    <row r="193" s="19" customFormat="true" ht="15" hidden="false" customHeight="true" outlineLevel="0" collapsed="false">
      <c r="A193" s="25" t="s">
        <v>32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="19" customFormat="true" ht="30" hidden="false" customHeight="false" outlineLevel="0" collapsed="false">
      <c r="A194" s="26"/>
      <c r="B194" s="16" t="s">
        <v>33</v>
      </c>
      <c r="C194" s="17" t="n">
        <v>20</v>
      </c>
      <c r="D194" s="18" t="n">
        <f aca="false">G194/12</f>
        <v>0.64525</v>
      </c>
      <c r="E194" s="18" t="n">
        <v>1.646</v>
      </c>
      <c r="F194" s="18" t="n">
        <v>4.442</v>
      </c>
      <c r="G194" s="18" t="n">
        <v>7.743</v>
      </c>
      <c r="H194" s="18" t="n">
        <v>78.464</v>
      </c>
      <c r="I194" s="18" t="n">
        <v>0.036</v>
      </c>
      <c r="J194" s="18" t="n">
        <v>0.866</v>
      </c>
      <c r="K194" s="18" t="n">
        <v>37.312</v>
      </c>
      <c r="L194" s="18" t="n">
        <v>2.123</v>
      </c>
      <c r="M194" s="18" t="n">
        <v>24.288</v>
      </c>
      <c r="N194" s="18" t="n">
        <v>40.864</v>
      </c>
      <c r="O194" s="18" t="n">
        <v>27.504</v>
      </c>
      <c r="P194" s="18" t="n">
        <v>0.562</v>
      </c>
    </row>
    <row r="195" s="19" customFormat="true" ht="15" hidden="false" customHeight="false" outlineLevel="0" collapsed="false">
      <c r="A195" s="17" t="n">
        <v>386</v>
      </c>
      <c r="B195" s="16" t="s">
        <v>34</v>
      </c>
      <c r="C195" s="17" t="n">
        <v>90</v>
      </c>
      <c r="D195" s="18" t="n">
        <f aca="false">G195/12</f>
        <v>0.4425</v>
      </c>
      <c r="E195" s="18" t="n">
        <v>3.69</v>
      </c>
      <c r="F195" s="18" t="n">
        <v>1.35</v>
      </c>
      <c r="G195" s="18" t="n">
        <v>5.31</v>
      </c>
      <c r="H195" s="18" t="n">
        <v>51.3</v>
      </c>
      <c r="I195" s="18"/>
      <c r="J195" s="18" t="n">
        <v>0.54</v>
      </c>
      <c r="K195" s="18" t="n">
        <v>9</v>
      </c>
      <c r="L195" s="18"/>
      <c r="M195" s="18" t="n">
        <v>111.6</v>
      </c>
      <c r="N195" s="18" t="n">
        <v>85.5</v>
      </c>
      <c r="O195" s="18" t="n">
        <v>13.5</v>
      </c>
      <c r="P195" s="18" t="n">
        <v>0.09</v>
      </c>
    </row>
    <row r="196" s="19" customFormat="true" ht="15" hidden="false" customHeight="false" outlineLevel="0" collapsed="false">
      <c r="A196" s="17" t="n">
        <v>0</v>
      </c>
      <c r="B196" s="16" t="s">
        <v>43</v>
      </c>
      <c r="C196" s="17" t="n">
        <v>150</v>
      </c>
      <c r="D196" s="18" t="n">
        <f aca="false">G196/12</f>
        <v>1.225</v>
      </c>
      <c r="E196" s="18" t="n">
        <v>0.6</v>
      </c>
      <c r="F196" s="18" t="n">
        <v>0.6</v>
      </c>
      <c r="G196" s="18" t="n">
        <v>14.7</v>
      </c>
      <c r="H196" s="18" t="n">
        <v>70.5</v>
      </c>
      <c r="I196" s="18" t="n">
        <v>0.045</v>
      </c>
      <c r="J196" s="18" t="n">
        <v>15</v>
      </c>
      <c r="K196" s="18" t="n">
        <v>7.5</v>
      </c>
      <c r="L196" s="18" t="n">
        <v>0.3</v>
      </c>
      <c r="M196" s="18" t="n">
        <v>24</v>
      </c>
      <c r="N196" s="18" t="n">
        <v>16.5</v>
      </c>
      <c r="O196" s="18" t="n">
        <v>13.5</v>
      </c>
      <c r="P196" s="18" t="n">
        <v>3.3</v>
      </c>
    </row>
    <row r="197" s="19" customFormat="true" ht="15" hidden="false" customHeight="false" outlineLevel="0" collapsed="false">
      <c r="A197" s="22" t="s">
        <v>36</v>
      </c>
      <c r="B197" s="22"/>
      <c r="C197" s="23" t="n">
        <f aca="false">SUM(C194:C196)</f>
        <v>260</v>
      </c>
      <c r="D197" s="18" t="n">
        <f aca="false">G197/12</f>
        <v>2.31275</v>
      </c>
      <c r="E197" s="24" t="n">
        <f aca="false">SUM(E194:E196)</f>
        <v>5.936</v>
      </c>
      <c r="F197" s="24" t="n">
        <f aca="false">SUM(F194:F196)</f>
        <v>6.392</v>
      </c>
      <c r="G197" s="24" t="n">
        <f aca="false">SUM(G194:G196)</f>
        <v>27.753</v>
      </c>
      <c r="H197" s="24" t="n">
        <f aca="false">SUM(H194:H196)</f>
        <v>200.264</v>
      </c>
      <c r="I197" s="24" t="n">
        <f aca="false">SUM(I194:I196)</f>
        <v>0.081</v>
      </c>
      <c r="J197" s="24" t="n">
        <f aca="false">SUM(J194:J196)</f>
        <v>16.406</v>
      </c>
      <c r="K197" s="24" t="n">
        <f aca="false">SUM(K194:K196)</f>
        <v>53.812</v>
      </c>
      <c r="L197" s="24" t="n">
        <f aca="false">SUM(L194:L196)</f>
        <v>2.423</v>
      </c>
      <c r="M197" s="24" t="n">
        <f aca="false">SUM(M194:M196)</f>
        <v>159.888</v>
      </c>
      <c r="N197" s="24" t="n">
        <f aca="false">SUM(N194:N196)</f>
        <v>142.864</v>
      </c>
      <c r="O197" s="24" t="n">
        <f aca="false">SUM(O194:O196)</f>
        <v>54.504</v>
      </c>
      <c r="P197" s="24" t="n">
        <f aca="false">SUM(P194:P196)</f>
        <v>3.952</v>
      </c>
    </row>
    <row r="198" s="19" customFormat="true" ht="15" hidden="false" customHeight="true" outlineLevel="0" collapsed="false">
      <c r="A198" s="25" t="s">
        <v>37</v>
      </c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="19" customFormat="true" ht="15" hidden="false" customHeight="false" outlineLevel="0" collapsed="false">
      <c r="A199" s="16" t="s">
        <v>104</v>
      </c>
      <c r="B199" s="16" t="s">
        <v>105</v>
      </c>
      <c r="C199" s="26" t="n">
        <v>250</v>
      </c>
      <c r="D199" s="18" t="n">
        <f aca="false">G199/12</f>
        <v>0.665166666666667</v>
      </c>
      <c r="E199" s="26" t="n">
        <v>1.785</v>
      </c>
      <c r="F199" s="26" t="n">
        <v>5.098</v>
      </c>
      <c r="G199" s="26" t="n">
        <v>7.982</v>
      </c>
      <c r="H199" s="26" t="n">
        <v>85.945</v>
      </c>
      <c r="I199" s="26" t="n">
        <v>0.04</v>
      </c>
      <c r="J199" s="26" t="n">
        <v>22.3</v>
      </c>
      <c r="K199" s="26" t="n">
        <v>260</v>
      </c>
      <c r="L199" s="26" t="n">
        <v>2.412</v>
      </c>
      <c r="M199" s="26" t="n">
        <v>40.89</v>
      </c>
      <c r="N199" s="26" t="n">
        <v>45.06</v>
      </c>
      <c r="O199" s="26" t="n">
        <v>23.66</v>
      </c>
      <c r="P199" s="26" t="n">
        <v>1.101</v>
      </c>
    </row>
    <row r="200" s="19" customFormat="true" ht="30" hidden="false" customHeight="false" outlineLevel="0" collapsed="false">
      <c r="A200" s="20" t="s">
        <v>106</v>
      </c>
      <c r="B200" s="16" t="s">
        <v>107</v>
      </c>
      <c r="C200" s="17" t="n">
        <v>90</v>
      </c>
      <c r="D200" s="18" t="n">
        <f aca="false">G200/12</f>
        <v>0.250333333333333</v>
      </c>
      <c r="E200" s="18" t="n">
        <v>15.656</v>
      </c>
      <c r="F200" s="18" t="n">
        <v>10.499</v>
      </c>
      <c r="G200" s="18" t="n">
        <v>3.004</v>
      </c>
      <c r="H200" s="18" t="n">
        <v>169.533</v>
      </c>
      <c r="I200" s="18" t="n">
        <v>0.058</v>
      </c>
      <c r="J200" s="18" t="n">
        <v>3.3</v>
      </c>
      <c r="K200" s="18" t="n">
        <v>80</v>
      </c>
      <c r="L200" s="18" t="n">
        <v>1.704</v>
      </c>
      <c r="M200" s="18" t="n">
        <v>13.582</v>
      </c>
      <c r="N200" s="18" t="n">
        <v>150.335</v>
      </c>
      <c r="O200" s="18" t="n">
        <v>21.778</v>
      </c>
      <c r="P200" s="18" t="n">
        <v>2.249</v>
      </c>
    </row>
    <row r="201" s="19" customFormat="true" ht="15" hidden="false" customHeight="false" outlineLevel="0" collapsed="false">
      <c r="A201" s="38"/>
      <c r="B201" s="16" t="s">
        <v>40</v>
      </c>
      <c r="C201" s="17" t="n">
        <v>155</v>
      </c>
      <c r="D201" s="18" t="n">
        <f aca="false">G201/12</f>
        <v>1.78983333333333</v>
      </c>
      <c r="E201" s="18" t="n">
        <v>4.765</v>
      </c>
      <c r="F201" s="18" t="n">
        <v>4.863</v>
      </c>
      <c r="G201" s="18" t="n">
        <v>21.478</v>
      </c>
      <c r="H201" s="18" t="n">
        <v>148.545</v>
      </c>
      <c r="I201" s="18" t="n">
        <v>0.162</v>
      </c>
      <c r="J201" s="18"/>
      <c r="K201" s="18" t="n">
        <v>20</v>
      </c>
      <c r="L201" s="18" t="n">
        <v>0.35</v>
      </c>
      <c r="M201" s="18" t="n">
        <v>9.822</v>
      </c>
      <c r="N201" s="18" t="n">
        <v>113.479</v>
      </c>
      <c r="O201" s="18" t="n">
        <v>75.067</v>
      </c>
      <c r="P201" s="18" t="n">
        <v>2.531</v>
      </c>
    </row>
    <row r="202" s="19" customFormat="true" ht="30" hidden="false" customHeight="false" outlineLevel="0" collapsed="false">
      <c r="A202" s="21" t="n">
        <v>349</v>
      </c>
      <c r="B202" s="16" t="s">
        <v>59</v>
      </c>
      <c r="C202" s="17" t="n">
        <v>200</v>
      </c>
      <c r="D202" s="18" t="n">
        <f aca="false">G202/12</f>
        <v>0.845416666666667</v>
      </c>
      <c r="E202" s="18" t="n">
        <v>0.78</v>
      </c>
      <c r="F202" s="18" t="n">
        <v>0.06</v>
      </c>
      <c r="G202" s="18" t="n">
        <v>10.145</v>
      </c>
      <c r="H202" s="18" t="n">
        <v>45.4</v>
      </c>
      <c r="I202" s="18" t="n">
        <v>0.02</v>
      </c>
      <c r="J202" s="18" t="n">
        <v>0.8</v>
      </c>
      <c r="K202" s="18"/>
      <c r="L202" s="18" t="n">
        <v>1.1</v>
      </c>
      <c r="M202" s="18" t="n">
        <v>32</v>
      </c>
      <c r="N202" s="18" t="n">
        <v>29.2</v>
      </c>
      <c r="O202" s="18" t="n">
        <v>21</v>
      </c>
      <c r="P202" s="18" t="n">
        <v>0.64</v>
      </c>
    </row>
    <row r="203" s="19" customFormat="true" ht="15" hidden="false" customHeight="false" outlineLevel="0" collapsed="false">
      <c r="A203" s="26"/>
      <c r="B203" s="16" t="s">
        <v>42</v>
      </c>
      <c r="C203" s="17" t="n">
        <v>60</v>
      </c>
      <c r="D203" s="18" t="n">
        <f aca="false">G203/12</f>
        <v>1.71</v>
      </c>
      <c r="E203" s="18" t="n">
        <v>3.96</v>
      </c>
      <c r="F203" s="18" t="n">
        <v>0.72</v>
      </c>
      <c r="G203" s="18" t="n">
        <v>20.52</v>
      </c>
      <c r="H203" s="18" t="n">
        <v>104.4</v>
      </c>
      <c r="I203" s="18" t="n">
        <v>0.12</v>
      </c>
      <c r="J203" s="18" t="n">
        <v>0</v>
      </c>
      <c r="K203" s="18" t="n">
        <v>3.6</v>
      </c>
      <c r="L203" s="18" t="n">
        <v>1.32</v>
      </c>
      <c r="M203" s="18" t="n">
        <v>21</v>
      </c>
      <c r="N203" s="18" t="n">
        <v>94.8</v>
      </c>
      <c r="O203" s="18" t="n">
        <v>28.2</v>
      </c>
      <c r="P203" s="18" t="n">
        <v>2.34</v>
      </c>
    </row>
    <row r="204" s="19" customFormat="true" ht="15" hidden="false" customHeight="false" outlineLevel="0" collapsed="false">
      <c r="A204" s="26"/>
      <c r="B204" s="16" t="s">
        <v>30</v>
      </c>
      <c r="C204" s="17" t="n">
        <v>200</v>
      </c>
      <c r="D204" s="18" t="n">
        <f aca="false">G204/12</f>
        <v>1.63333333333333</v>
      </c>
      <c r="E204" s="18" t="n">
        <v>0.8</v>
      </c>
      <c r="F204" s="18" t="n">
        <v>0.8</v>
      </c>
      <c r="G204" s="18" t="n">
        <v>19.6</v>
      </c>
      <c r="H204" s="18" t="n">
        <v>94</v>
      </c>
      <c r="I204" s="18" t="n">
        <v>0.06</v>
      </c>
      <c r="J204" s="18" t="n">
        <v>20</v>
      </c>
      <c r="K204" s="18" t="n">
        <v>10</v>
      </c>
      <c r="L204" s="18" t="n">
        <v>0.4</v>
      </c>
      <c r="M204" s="18" t="n">
        <v>32</v>
      </c>
      <c r="N204" s="18" t="n">
        <v>22</v>
      </c>
      <c r="O204" s="18" t="n">
        <v>18</v>
      </c>
      <c r="P204" s="18" t="n">
        <v>4.4</v>
      </c>
    </row>
    <row r="205" s="19" customFormat="true" ht="15" hidden="false" customHeight="false" outlineLevel="0" collapsed="false">
      <c r="A205" s="22" t="s">
        <v>44</v>
      </c>
      <c r="B205" s="22"/>
      <c r="C205" s="23" t="n">
        <f aca="false">SUM(C199:C204)</f>
        <v>955</v>
      </c>
      <c r="D205" s="18" t="n">
        <f aca="false">G205/12</f>
        <v>6.89408333333333</v>
      </c>
      <c r="E205" s="24" t="n">
        <f aca="false">SUM(E199:E204)</f>
        <v>27.746</v>
      </c>
      <c r="F205" s="24" t="n">
        <f aca="false">SUM(F199:F204)</f>
        <v>22.04</v>
      </c>
      <c r="G205" s="24" t="n">
        <f aca="false">SUM(G199:G204)</f>
        <v>82.729</v>
      </c>
      <c r="H205" s="24" t="n">
        <f aca="false">SUM(H199:H204)</f>
        <v>647.823</v>
      </c>
      <c r="I205" s="24" t="n">
        <f aca="false">SUM(I199:I204)</f>
        <v>0.46</v>
      </c>
      <c r="J205" s="24" t="n">
        <f aca="false">SUM(J199:J204)</f>
        <v>46.4</v>
      </c>
      <c r="K205" s="24" t="n">
        <f aca="false">SUM(K199:K204)</f>
        <v>373.6</v>
      </c>
      <c r="L205" s="24" t="n">
        <f aca="false">SUM(L199:L204)</f>
        <v>7.286</v>
      </c>
      <c r="M205" s="24" t="n">
        <f aca="false">SUM(M199:M204)</f>
        <v>149.294</v>
      </c>
      <c r="N205" s="24" t="n">
        <f aca="false">SUM(N199:N204)</f>
        <v>454.874</v>
      </c>
      <c r="O205" s="24" t="n">
        <f aca="false">SUM(O199:O204)</f>
        <v>187.705</v>
      </c>
      <c r="P205" s="24" t="n">
        <f aca="false">SUM(P199:P204)</f>
        <v>13.261</v>
      </c>
    </row>
    <row r="206" s="19" customFormat="true" ht="15" hidden="false" customHeight="true" outlineLevel="0" collapsed="false">
      <c r="A206" s="25" t="s">
        <v>45</v>
      </c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 s="19" customFormat="true" ht="30" hidden="false" customHeight="false" outlineLevel="0" collapsed="false">
      <c r="A207" s="26"/>
      <c r="B207" s="16" t="s">
        <v>33</v>
      </c>
      <c r="C207" s="17" t="n">
        <v>20</v>
      </c>
      <c r="D207" s="18" t="n">
        <f aca="false">G207/12</f>
        <v>0.64525</v>
      </c>
      <c r="E207" s="18" t="n">
        <v>1.646</v>
      </c>
      <c r="F207" s="18" t="n">
        <v>4.442</v>
      </c>
      <c r="G207" s="18" t="n">
        <v>7.743</v>
      </c>
      <c r="H207" s="18" t="n">
        <v>78.464</v>
      </c>
      <c r="I207" s="18" t="n">
        <v>0.036</v>
      </c>
      <c r="J207" s="18" t="n">
        <v>0.866</v>
      </c>
      <c r="K207" s="18" t="n">
        <v>37.312</v>
      </c>
      <c r="L207" s="18" t="n">
        <v>2.123</v>
      </c>
      <c r="M207" s="18" t="n">
        <v>24.288</v>
      </c>
      <c r="N207" s="18" t="n">
        <v>40.864</v>
      </c>
      <c r="O207" s="18" t="n">
        <v>27.504</v>
      </c>
      <c r="P207" s="18" t="n">
        <v>0.562</v>
      </c>
    </row>
    <row r="208" s="19" customFormat="true" ht="15" hidden="false" customHeight="false" outlineLevel="0" collapsed="false">
      <c r="A208" s="17" t="n">
        <v>386</v>
      </c>
      <c r="B208" s="16" t="s">
        <v>34</v>
      </c>
      <c r="C208" s="17" t="n">
        <v>90</v>
      </c>
      <c r="D208" s="18" t="n">
        <f aca="false">G208/12</f>
        <v>0.4425</v>
      </c>
      <c r="E208" s="18" t="n">
        <v>3.69</v>
      </c>
      <c r="F208" s="18" t="n">
        <v>1.35</v>
      </c>
      <c r="G208" s="18" t="n">
        <v>5.31</v>
      </c>
      <c r="H208" s="18" t="n">
        <v>51.3</v>
      </c>
      <c r="I208" s="18"/>
      <c r="J208" s="18" t="n">
        <v>0.54</v>
      </c>
      <c r="K208" s="18" t="n">
        <v>9</v>
      </c>
      <c r="L208" s="18"/>
      <c r="M208" s="18" t="n">
        <v>111.6</v>
      </c>
      <c r="N208" s="18" t="n">
        <v>85.5</v>
      </c>
      <c r="O208" s="18" t="n">
        <v>13.5</v>
      </c>
      <c r="P208" s="18" t="n">
        <v>0.09</v>
      </c>
    </row>
    <row r="209" s="19" customFormat="true" ht="15" hidden="false" customHeight="false" outlineLevel="0" collapsed="false">
      <c r="A209" s="17" t="n">
        <v>0</v>
      </c>
      <c r="B209" s="16" t="s">
        <v>43</v>
      </c>
      <c r="C209" s="17" t="n">
        <v>150</v>
      </c>
      <c r="D209" s="18" t="n">
        <f aca="false">G209/12</f>
        <v>1.225</v>
      </c>
      <c r="E209" s="18" t="n">
        <v>0.6</v>
      </c>
      <c r="F209" s="18" t="n">
        <v>0.6</v>
      </c>
      <c r="G209" s="18" t="n">
        <v>14.7</v>
      </c>
      <c r="H209" s="18" t="n">
        <v>70.5</v>
      </c>
      <c r="I209" s="18" t="n">
        <v>0.045</v>
      </c>
      <c r="J209" s="18" t="n">
        <v>15</v>
      </c>
      <c r="K209" s="18" t="n">
        <v>7.5</v>
      </c>
      <c r="L209" s="18" t="n">
        <v>0.3</v>
      </c>
      <c r="M209" s="18" t="n">
        <v>24</v>
      </c>
      <c r="N209" s="18" t="n">
        <v>16.5</v>
      </c>
      <c r="O209" s="18" t="n">
        <v>13.5</v>
      </c>
      <c r="P209" s="18" t="n">
        <v>3.3</v>
      </c>
    </row>
    <row r="210" s="19" customFormat="true" ht="15" hidden="false" customHeight="false" outlineLevel="0" collapsed="false">
      <c r="A210" s="22" t="s">
        <v>47</v>
      </c>
      <c r="B210" s="22"/>
      <c r="C210" s="23" t="n">
        <f aca="false">SUM(C207:C209)</f>
        <v>260</v>
      </c>
      <c r="D210" s="18" t="n">
        <f aca="false">G210/12</f>
        <v>2.31275</v>
      </c>
      <c r="E210" s="24" t="n">
        <f aca="false">SUM(E207:E209)</f>
        <v>5.936</v>
      </c>
      <c r="F210" s="24" t="n">
        <f aca="false">SUM(F207:F209)</f>
        <v>6.392</v>
      </c>
      <c r="G210" s="24" t="n">
        <f aca="false">SUM(G207:G209)</f>
        <v>27.753</v>
      </c>
      <c r="H210" s="24" t="n">
        <f aca="false">SUM(H207:H209)</f>
        <v>200.264</v>
      </c>
      <c r="I210" s="24" t="n">
        <f aca="false">SUM(I207:I209)</f>
        <v>0.081</v>
      </c>
      <c r="J210" s="24" t="n">
        <f aca="false">SUM(J207:J209)</f>
        <v>16.406</v>
      </c>
      <c r="K210" s="24" t="n">
        <f aca="false">SUM(K207:K209)</f>
        <v>53.812</v>
      </c>
      <c r="L210" s="24" t="n">
        <f aca="false">SUM(L207:L209)</f>
        <v>2.423</v>
      </c>
      <c r="M210" s="24" t="n">
        <f aca="false">SUM(M207:M209)</f>
        <v>159.888</v>
      </c>
      <c r="N210" s="24" t="n">
        <f aca="false">SUM(N207:N209)</f>
        <v>142.864</v>
      </c>
      <c r="O210" s="24" t="n">
        <f aca="false">SUM(O207:O209)</f>
        <v>54.504</v>
      </c>
      <c r="P210" s="24" t="n">
        <f aca="false">SUM(P207:P209)</f>
        <v>3.952</v>
      </c>
    </row>
    <row r="211" s="19" customFormat="true" ht="15" hidden="false" customHeight="false" outlineLevel="0" collapsed="false">
      <c r="A211" s="28" t="s">
        <v>108</v>
      </c>
      <c r="B211" s="28"/>
      <c r="C211" s="29" t="n">
        <f aca="false">C210+C205+C197+C192</f>
        <v>2125</v>
      </c>
      <c r="D211" s="30" t="n">
        <f aca="false">D210+D205+D197+D192</f>
        <v>17.2360833333333</v>
      </c>
      <c r="E211" s="30" t="n">
        <f aca="false">E210+E205+E197+E192</f>
        <v>60.785</v>
      </c>
      <c r="F211" s="30" t="n">
        <f aca="false">F210+F205+F197+F192</f>
        <v>53.199</v>
      </c>
      <c r="G211" s="30" t="n">
        <f aca="false">G210+G205+G197+G192</f>
        <v>206.833</v>
      </c>
      <c r="H211" s="30" t="n">
        <f aca="false">H210+H205+H197+H192</f>
        <v>1579.271</v>
      </c>
      <c r="I211" s="30" t="n">
        <f aca="false">I210+I205+I197+I192</f>
        <v>1.087</v>
      </c>
      <c r="J211" s="30" t="n">
        <f aca="false">J210+J205+J197+J192</f>
        <v>141.882</v>
      </c>
      <c r="K211" s="30" t="n">
        <f aca="false">K210+K205+K197+K192</f>
        <v>539.524</v>
      </c>
      <c r="L211" s="30" t="n">
        <f aca="false">L210+L205+L197+L192</f>
        <v>19.461</v>
      </c>
      <c r="M211" s="30" t="n">
        <f aca="false">M210+M205+M197+M192</f>
        <v>616.66</v>
      </c>
      <c r="N211" s="30" t="n">
        <f aca="false">N210+N205+N197+N192</f>
        <v>1158.382</v>
      </c>
      <c r="O211" s="30" t="n">
        <f aca="false">O210+O205+O197+O192</f>
        <v>442.203</v>
      </c>
      <c r="P211" s="30" t="n">
        <f aca="false">P210+P205+P197+P192</f>
        <v>28.815</v>
      </c>
    </row>
    <row r="212" s="19" customFormat="true" ht="15" hidden="false" customHeight="true" outlineLevel="0" collapsed="false">
      <c r="A212" s="14" t="s">
        <v>109</v>
      </c>
      <c r="B212" s="14"/>
      <c r="C212" s="14"/>
      <c r="D212" s="14"/>
      <c r="E212" s="14"/>
      <c r="F212" s="14"/>
      <c r="G212" s="14"/>
      <c r="H212" s="14"/>
      <c r="I212" s="31"/>
      <c r="J212" s="31"/>
      <c r="K212" s="31"/>
      <c r="L212" s="31"/>
      <c r="M212" s="31"/>
      <c r="N212" s="31"/>
      <c r="O212" s="31"/>
      <c r="P212" s="31"/>
    </row>
    <row r="213" s="19" customFormat="true" ht="15" hidden="false" customHeight="true" outlineLevel="0" collapsed="false">
      <c r="A213" s="32" t="s">
        <v>3</v>
      </c>
      <c r="B213" s="32" t="s">
        <v>4</v>
      </c>
      <c r="C213" s="32" t="s">
        <v>5</v>
      </c>
      <c r="D213" s="33"/>
      <c r="E213" s="33" t="s">
        <v>7</v>
      </c>
      <c r="F213" s="33"/>
      <c r="G213" s="33"/>
      <c r="H213" s="33" t="s">
        <v>8</v>
      </c>
      <c r="I213" s="33" t="s">
        <v>9</v>
      </c>
      <c r="J213" s="33"/>
      <c r="K213" s="33"/>
      <c r="L213" s="33"/>
      <c r="M213" s="33" t="s">
        <v>10</v>
      </c>
      <c r="N213" s="33"/>
      <c r="O213" s="33"/>
      <c r="P213" s="33"/>
    </row>
    <row r="214" s="19" customFormat="true" ht="28.5" hidden="false" customHeight="false" outlineLevel="0" collapsed="false">
      <c r="A214" s="32"/>
      <c r="B214" s="32"/>
      <c r="C214" s="32"/>
      <c r="D214" s="33"/>
      <c r="E214" s="33" t="s">
        <v>11</v>
      </c>
      <c r="F214" s="33" t="s">
        <v>12</v>
      </c>
      <c r="G214" s="33" t="s">
        <v>13</v>
      </c>
      <c r="H214" s="33"/>
      <c r="I214" s="33" t="s">
        <v>14</v>
      </c>
      <c r="J214" s="33" t="s">
        <v>15</v>
      </c>
      <c r="K214" s="33" t="s">
        <v>16</v>
      </c>
      <c r="L214" s="33" t="s">
        <v>17</v>
      </c>
      <c r="M214" s="33" t="s">
        <v>18</v>
      </c>
      <c r="N214" s="33" t="s">
        <v>19</v>
      </c>
      <c r="O214" s="33" t="s">
        <v>20</v>
      </c>
      <c r="P214" s="33" t="s">
        <v>21</v>
      </c>
    </row>
    <row r="215" s="19" customFormat="true" ht="15" hidden="false" customHeight="true" outlineLevel="0" collapsed="false">
      <c r="A215" s="25" t="s">
        <v>23</v>
      </c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</row>
    <row r="216" s="19" customFormat="true" ht="45" hidden="false" customHeight="false" outlineLevel="0" collapsed="false">
      <c r="A216" s="27" t="n">
        <v>45</v>
      </c>
      <c r="B216" s="16" t="s">
        <v>110</v>
      </c>
      <c r="C216" s="17" t="n">
        <v>80</v>
      </c>
      <c r="D216" s="18" t="n">
        <f aca="false">G216/12</f>
        <v>0.331166666666667</v>
      </c>
      <c r="E216" s="18" t="n">
        <v>1.334</v>
      </c>
      <c r="F216" s="18" t="n">
        <v>2.076</v>
      </c>
      <c r="G216" s="18" t="n">
        <v>3.974</v>
      </c>
      <c r="H216" s="18" t="n">
        <v>40.802</v>
      </c>
      <c r="I216" s="18" t="n">
        <v>0.028</v>
      </c>
      <c r="J216" s="18" t="n">
        <v>29.5</v>
      </c>
      <c r="K216" s="18" t="n">
        <v>280</v>
      </c>
      <c r="L216" s="18" t="n">
        <v>1</v>
      </c>
      <c r="M216" s="18" t="n">
        <v>34.5</v>
      </c>
      <c r="N216" s="18" t="n">
        <v>27.58</v>
      </c>
      <c r="O216" s="18" t="n">
        <v>15.56</v>
      </c>
      <c r="P216" s="18" t="n">
        <v>0.482</v>
      </c>
    </row>
    <row r="217" s="19" customFormat="true" ht="30" hidden="false" customHeight="false" outlineLevel="0" collapsed="false">
      <c r="A217" s="20" t="n">
        <v>278</v>
      </c>
      <c r="B217" s="16" t="s">
        <v>111</v>
      </c>
      <c r="C217" s="17" t="n">
        <v>60</v>
      </c>
      <c r="D217" s="18" t="n">
        <f aca="false">G217/12</f>
        <v>0.574666666666667</v>
      </c>
      <c r="E217" s="18" t="n">
        <v>8.928</v>
      </c>
      <c r="F217" s="18" t="n">
        <v>8.134</v>
      </c>
      <c r="G217" s="18" t="n">
        <v>6.896</v>
      </c>
      <c r="H217" s="18" t="n">
        <v>136.72</v>
      </c>
      <c r="I217" s="18" t="n">
        <v>0.049</v>
      </c>
      <c r="J217" s="18" t="n">
        <v>2</v>
      </c>
      <c r="K217" s="18" t="n">
        <v>0.48</v>
      </c>
      <c r="L217" s="18" t="n">
        <v>3.008</v>
      </c>
      <c r="M217" s="18" t="n">
        <v>17.572</v>
      </c>
      <c r="N217" s="18" t="n">
        <v>96.85</v>
      </c>
      <c r="O217" s="18" t="n">
        <v>15.228</v>
      </c>
      <c r="P217" s="18" t="n">
        <v>1.539</v>
      </c>
    </row>
    <row r="218" s="19" customFormat="true" ht="15" hidden="false" customHeight="false" outlineLevel="0" collapsed="false">
      <c r="A218" s="20" t="n">
        <v>330</v>
      </c>
      <c r="B218" s="16" t="s">
        <v>112</v>
      </c>
      <c r="C218" s="17" t="n">
        <v>50</v>
      </c>
      <c r="D218" s="18" t="n">
        <f aca="false">G218/12</f>
        <v>0.252</v>
      </c>
      <c r="E218" s="18" t="n">
        <v>0.884</v>
      </c>
      <c r="F218" s="18" t="n">
        <v>2.38</v>
      </c>
      <c r="G218" s="18" t="n">
        <v>3.024</v>
      </c>
      <c r="H218" s="18" t="n">
        <v>37.48</v>
      </c>
      <c r="I218" s="18" t="n">
        <v>0.004</v>
      </c>
      <c r="J218" s="18" t="n">
        <v>0.056</v>
      </c>
      <c r="K218" s="18" t="n">
        <v>14</v>
      </c>
      <c r="L218" s="18" t="n">
        <v>0.042</v>
      </c>
      <c r="M218" s="18" t="n">
        <v>12.32</v>
      </c>
      <c r="N218" s="18" t="n">
        <v>8.54</v>
      </c>
      <c r="O218" s="18" t="n">
        <v>1.26</v>
      </c>
      <c r="P218" s="18" t="n">
        <v>0.028</v>
      </c>
    </row>
    <row r="219" s="19" customFormat="true" ht="30" hidden="false" customHeight="false" outlineLevel="0" collapsed="false">
      <c r="A219" s="26"/>
      <c r="B219" s="16" t="s">
        <v>113</v>
      </c>
      <c r="C219" s="17" t="n">
        <v>155</v>
      </c>
      <c r="D219" s="18" t="n">
        <f aca="false">G219/12</f>
        <v>1.78983333333333</v>
      </c>
      <c r="E219" s="18" t="n">
        <v>4.765</v>
      </c>
      <c r="F219" s="18" t="n">
        <v>4.863</v>
      </c>
      <c r="G219" s="18" t="n">
        <v>21.478</v>
      </c>
      <c r="H219" s="18" t="n">
        <v>148.545</v>
      </c>
      <c r="I219" s="18" t="n">
        <v>0.162</v>
      </c>
      <c r="J219" s="18"/>
      <c r="K219" s="18" t="n">
        <v>20</v>
      </c>
      <c r="L219" s="18" t="n">
        <v>0.35</v>
      </c>
      <c r="M219" s="18" t="n">
        <v>9.822</v>
      </c>
      <c r="N219" s="18" t="n">
        <v>113.479</v>
      </c>
      <c r="O219" s="18" t="n">
        <v>75.067</v>
      </c>
      <c r="P219" s="18" t="n">
        <v>2.531</v>
      </c>
    </row>
    <row r="220" s="19" customFormat="true" ht="30" hidden="false" customHeight="false" outlineLevel="0" collapsed="false">
      <c r="A220" s="26"/>
      <c r="B220" s="16" t="s">
        <v>52</v>
      </c>
      <c r="C220" s="17" t="n">
        <v>200</v>
      </c>
      <c r="D220" s="18" t="n">
        <f aca="false">G220/12</f>
        <v>0.327083333333333</v>
      </c>
      <c r="E220" s="18" t="n">
        <v>0.16</v>
      </c>
      <c r="F220" s="18" t="n">
        <v>0.16</v>
      </c>
      <c r="G220" s="18" t="n">
        <v>3.925</v>
      </c>
      <c r="H220" s="18" t="n">
        <v>18.801</v>
      </c>
      <c r="I220" s="18" t="n">
        <v>0.012</v>
      </c>
      <c r="J220" s="18" t="n">
        <v>4.01</v>
      </c>
      <c r="K220" s="18" t="n">
        <v>2</v>
      </c>
      <c r="L220" s="18" t="n">
        <v>0.08</v>
      </c>
      <c r="M220" s="18" t="n">
        <v>6.895</v>
      </c>
      <c r="N220" s="18" t="n">
        <v>5.224</v>
      </c>
      <c r="O220" s="18" t="n">
        <v>4.04</v>
      </c>
      <c r="P220" s="18" t="n">
        <v>0.962</v>
      </c>
    </row>
    <row r="221" s="19" customFormat="true" ht="15" hidden="false" customHeight="false" outlineLevel="0" collapsed="false">
      <c r="A221" s="26"/>
      <c r="B221" s="16" t="s">
        <v>42</v>
      </c>
      <c r="C221" s="17" t="n">
        <v>40</v>
      </c>
      <c r="D221" s="18" t="n">
        <f aca="false">G221/12</f>
        <v>1.14</v>
      </c>
      <c r="E221" s="18" t="n">
        <v>2.64</v>
      </c>
      <c r="F221" s="18" t="n">
        <v>0.48</v>
      </c>
      <c r="G221" s="18" t="n">
        <v>13.68</v>
      </c>
      <c r="H221" s="18" t="n">
        <v>69.6</v>
      </c>
      <c r="I221" s="18" t="n">
        <v>0.08</v>
      </c>
      <c r="J221" s="18"/>
      <c r="K221" s="18" t="n">
        <v>2.4</v>
      </c>
      <c r="L221" s="18" t="n">
        <v>0.88</v>
      </c>
      <c r="M221" s="18" t="n">
        <v>14</v>
      </c>
      <c r="N221" s="18" t="n">
        <v>63.2</v>
      </c>
      <c r="O221" s="18" t="n">
        <v>18.8</v>
      </c>
      <c r="P221" s="18" t="n">
        <v>1.56</v>
      </c>
    </row>
    <row r="222" s="19" customFormat="true" ht="15" hidden="true" customHeight="false" outlineLevel="0" collapsed="false">
      <c r="A222" s="26"/>
      <c r="B222" s="39"/>
      <c r="C222" s="39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</row>
    <row r="223" s="19" customFormat="true" ht="15" hidden="false" customHeight="false" outlineLevel="0" collapsed="false">
      <c r="A223" s="22" t="s">
        <v>31</v>
      </c>
      <c r="B223" s="22"/>
      <c r="C223" s="23" t="n">
        <f aca="false">SUM(C216:C222)</f>
        <v>585</v>
      </c>
      <c r="D223" s="18" t="n">
        <f aca="false">G223/12</f>
        <v>4.41475</v>
      </c>
      <c r="E223" s="24" t="n">
        <f aca="false">SUM(E216:E222)</f>
        <v>18.711</v>
      </c>
      <c r="F223" s="24" t="n">
        <f aca="false">SUM(F216:F222)</f>
        <v>18.093</v>
      </c>
      <c r="G223" s="24" t="n">
        <f aca="false">SUM(G216:G222)</f>
        <v>52.977</v>
      </c>
      <c r="H223" s="24" t="n">
        <f aca="false">SUM(H216:H222)</f>
        <v>451.948</v>
      </c>
      <c r="I223" s="24" t="n">
        <f aca="false">SUM(I216:I222)</f>
        <v>0.335</v>
      </c>
      <c r="J223" s="24" t="n">
        <f aca="false">SUM(J216:J222)</f>
        <v>35.566</v>
      </c>
      <c r="K223" s="24" t="n">
        <f aca="false">SUM(K216:K222)</f>
        <v>318.88</v>
      </c>
      <c r="L223" s="24" t="n">
        <f aca="false">SUM(L216:L222)</f>
        <v>5.36</v>
      </c>
      <c r="M223" s="24" t="n">
        <f aca="false">SUM(M216:M222)</f>
        <v>95.109</v>
      </c>
      <c r="N223" s="24" t="n">
        <f aca="false">SUM(N216:N222)</f>
        <v>314.873</v>
      </c>
      <c r="O223" s="24" t="n">
        <f aca="false">SUM(O216:O222)</f>
        <v>129.955</v>
      </c>
      <c r="P223" s="24" t="n">
        <f aca="false">SUM(P216:P222)</f>
        <v>7.102</v>
      </c>
    </row>
    <row r="224" s="19" customFormat="true" ht="15" hidden="false" customHeight="true" outlineLevel="0" collapsed="false">
      <c r="A224" s="25" t="s">
        <v>32</v>
      </c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="19" customFormat="true" ht="30" hidden="false" customHeight="false" outlineLevel="0" collapsed="false">
      <c r="A225" s="26"/>
      <c r="B225" s="16" t="s">
        <v>33</v>
      </c>
      <c r="C225" s="17" t="n">
        <v>20</v>
      </c>
      <c r="D225" s="18" t="n">
        <f aca="false">G225/12</f>
        <v>0.64525</v>
      </c>
      <c r="E225" s="18" t="n">
        <v>1.646</v>
      </c>
      <c r="F225" s="18" t="n">
        <v>4.442</v>
      </c>
      <c r="G225" s="18" t="n">
        <v>7.743</v>
      </c>
      <c r="H225" s="18" t="n">
        <v>78.464</v>
      </c>
      <c r="I225" s="18" t="n">
        <v>0.036</v>
      </c>
      <c r="J225" s="18" t="n">
        <v>0.866</v>
      </c>
      <c r="K225" s="18" t="n">
        <v>37.312</v>
      </c>
      <c r="L225" s="18" t="n">
        <v>2.123</v>
      </c>
      <c r="M225" s="18" t="n">
        <v>24.288</v>
      </c>
      <c r="N225" s="18" t="n">
        <v>40.864</v>
      </c>
      <c r="O225" s="18" t="n">
        <v>27.504</v>
      </c>
      <c r="P225" s="18" t="n">
        <v>0.562</v>
      </c>
    </row>
    <row r="226" s="19" customFormat="true" ht="15" hidden="false" customHeight="false" outlineLevel="0" collapsed="false">
      <c r="A226" s="17" t="n">
        <v>386</v>
      </c>
      <c r="B226" s="16" t="s">
        <v>34</v>
      </c>
      <c r="C226" s="17" t="n">
        <v>90</v>
      </c>
      <c r="D226" s="18" t="n">
        <f aca="false">G226/12</f>
        <v>0.4425</v>
      </c>
      <c r="E226" s="18" t="n">
        <v>3.69</v>
      </c>
      <c r="F226" s="18" t="n">
        <v>1.35</v>
      </c>
      <c r="G226" s="18" t="n">
        <v>5.31</v>
      </c>
      <c r="H226" s="18" t="n">
        <v>51.3</v>
      </c>
      <c r="I226" s="18"/>
      <c r="J226" s="18" t="n">
        <v>0.54</v>
      </c>
      <c r="K226" s="18" t="n">
        <v>9</v>
      </c>
      <c r="L226" s="18"/>
      <c r="M226" s="18" t="n">
        <v>111.6</v>
      </c>
      <c r="N226" s="18" t="n">
        <v>85.5</v>
      </c>
      <c r="O226" s="18" t="n">
        <v>13.5</v>
      </c>
      <c r="P226" s="18" t="n">
        <v>0.09</v>
      </c>
    </row>
    <row r="227" s="19" customFormat="true" ht="15" hidden="false" customHeight="false" outlineLevel="0" collapsed="false">
      <c r="A227" s="17" t="n">
        <v>0</v>
      </c>
      <c r="B227" s="16" t="s">
        <v>35</v>
      </c>
      <c r="C227" s="17" t="n">
        <v>150</v>
      </c>
      <c r="D227" s="18" t="n">
        <f aca="false">G227/12</f>
        <v>0.9375</v>
      </c>
      <c r="E227" s="18" t="n">
        <v>1.2</v>
      </c>
      <c r="F227" s="18" t="n">
        <v>0.3</v>
      </c>
      <c r="G227" s="18" t="n">
        <v>11.25</v>
      </c>
      <c r="H227" s="18" t="n">
        <v>57</v>
      </c>
      <c r="I227" s="18" t="n">
        <v>0.09</v>
      </c>
      <c r="J227" s="18" t="n">
        <v>57</v>
      </c>
      <c r="K227" s="18"/>
      <c r="L227" s="18" t="n">
        <v>0.3</v>
      </c>
      <c r="M227" s="18" t="n">
        <v>52.5</v>
      </c>
      <c r="N227" s="18" t="n">
        <v>25.5</v>
      </c>
      <c r="O227" s="18" t="n">
        <v>16.5</v>
      </c>
      <c r="P227" s="18" t="n">
        <v>0.15</v>
      </c>
    </row>
    <row r="228" s="19" customFormat="true" ht="15" hidden="false" customHeight="false" outlineLevel="0" collapsed="false">
      <c r="A228" s="22" t="s">
        <v>36</v>
      </c>
      <c r="B228" s="22"/>
      <c r="C228" s="23" t="n">
        <f aca="false">SUM(C225:C227)</f>
        <v>260</v>
      </c>
      <c r="D228" s="18" t="n">
        <f aca="false">G228/12</f>
        <v>2.02525</v>
      </c>
      <c r="E228" s="24" t="n">
        <f aca="false">SUM(E225:E227)</f>
        <v>6.536</v>
      </c>
      <c r="F228" s="24" t="n">
        <f aca="false">SUM(F225:F227)</f>
        <v>6.092</v>
      </c>
      <c r="G228" s="24" t="n">
        <f aca="false">SUM(G225:G227)</f>
        <v>24.303</v>
      </c>
      <c r="H228" s="24" t="n">
        <f aca="false">SUM(H225:H227)</f>
        <v>186.764</v>
      </c>
      <c r="I228" s="24" t="n">
        <f aca="false">SUM(I225:I227)</f>
        <v>0.126</v>
      </c>
      <c r="J228" s="24" t="n">
        <f aca="false">SUM(J225:J227)</f>
        <v>58.406</v>
      </c>
      <c r="K228" s="24" t="n">
        <f aca="false">SUM(K225:K227)</f>
        <v>46.312</v>
      </c>
      <c r="L228" s="24" t="n">
        <f aca="false">SUM(L225:L227)</f>
        <v>2.423</v>
      </c>
      <c r="M228" s="24" t="n">
        <f aca="false">SUM(M225:M227)</f>
        <v>188.388</v>
      </c>
      <c r="N228" s="24" t="n">
        <f aca="false">SUM(N225:N227)</f>
        <v>151.864</v>
      </c>
      <c r="O228" s="24" t="n">
        <f aca="false">SUM(O225:O227)</f>
        <v>57.504</v>
      </c>
      <c r="P228" s="24" t="n">
        <f aca="false">SUM(P225:P227)</f>
        <v>0.802</v>
      </c>
    </row>
    <row r="229" s="19" customFormat="true" ht="15" hidden="false" customHeight="true" outlineLevel="0" collapsed="false">
      <c r="A229" s="25" t="s">
        <v>37</v>
      </c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="19" customFormat="true" ht="15" hidden="false" customHeight="false" outlineLevel="0" collapsed="false">
      <c r="A230" s="20" t="n">
        <v>71</v>
      </c>
      <c r="B230" s="16" t="s">
        <v>54</v>
      </c>
      <c r="C230" s="17" t="n">
        <v>60</v>
      </c>
      <c r="D230" s="18" t="n">
        <f aca="false">G230/12</f>
        <v>0.095</v>
      </c>
      <c r="E230" s="18" t="n">
        <v>0.42</v>
      </c>
      <c r="F230" s="18" t="n">
        <v>0.06</v>
      </c>
      <c r="G230" s="18" t="n">
        <v>1.14</v>
      </c>
      <c r="H230" s="18" t="n">
        <v>6.6</v>
      </c>
      <c r="I230" s="18" t="n">
        <v>0.018</v>
      </c>
      <c r="J230" s="18" t="n">
        <v>4.2</v>
      </c>
      <c r="K230" s="18"/>
      <c r="L230" s="18" t="n">
        <v>0.06</v>
      </c>
      <c r="M230" s="18" t="n">
        <v>10.2</v>
      </c>
      <c r="N230" s="18" t="n">
        <v>18</v>
      </c>
      <c r="O230" s="18" t="n">
        <v>8.4</v>
      </c>
      <c r="P230" s="18" t="n">
        <v>0.3</v>
      </c>
    </row>
    <row r="231" s="19" customFormat="true" ht="15" hidden="false" customHeight="false" outlineLevel="0" collapsed="false">
      <c r="A231" s="21" t="n">
        <v>102</v>
      </c>
      <c r="B231" s="16" t="s">
        <v>114</v>
      </c>
      <c r="C231" s="17" t="n">
        <v>250</v>
      </c>
      <c r="D231" s="18" t="n">
        <f aca="false">G231/12</f>
        <v>1.62025</v>
      </c>
      <c r="E231" s="18" t="n">
        <v>5.89</v>
      </c>
      <c r="F231" s="18" t="n">
        <v>4.55</v>
      </c>
      <c r="G231" s="18" t="n">
        <v>19.443</v>
      </c>
      <c r="H231" s="18" t="n">
        <v>142.634</v>
      </c>
      <c r="I231" s="18" t="n">
        <v>0.234</v>
      </c>
      <c r="J231" s="18" t="n">
        <v>11.7</v>
      </c>
      <c r="K231" s="18" t="n">
        <v>200</v>
      </c>
      <c r="L231" s="18" t="n">
        <v>2.011</v>
      </c>
      <c r="M231" s="18" t="n">
        <v>37.58</v>
      </c>
      <c r="N231" s="18" t="n">
        <v>107.51</v>
      </c>
      <c r="O231" s="18" t="n">
        <v>38.55</v>
      </c>
      <c r="P231" s="18" t="n">
        <v>1.998</v>
      </c>
    </row>
    <row r="232" s="19" customFormat="true" ht="30" hidden="false" customHeight="false" outlineLevel="0" collapsed="false">
      <c r="A232" s="21" t="n">
        <v>234</v>
      </c>
      <c r="B232" s="16" t="s">
        <v>115</v>
      </c>
      <c r="C232" s="17" t="n">
        <v>90</v>
      </c>
      <c r="D232" s="18" t="n">
        <f aca="false">G232/12</f>
        <v>1.05425</v>
      </c>
      <c r="E232" s="18" t="n">
        <v>12.112</v>
      </c>
      <c r="F232" s="18" t="n">
        <v>7.418</v>
      </c>
      <c r="G232" s="18" t="n">
        <v>12.651</v>
      </c>
      <c r="H232" s="18" t="n">
        <v>166.386</v>
      </c>
      <c r="I232" s="18" t="n">
        <v>0.122</v>
      </c>
      <c r="J232" s="18" t="n">
        <v>0.433</v>
      </c>
      <c r="K232" s="18" t="n">
        <v>9.16</v>
      </c>
      <c r="L232" s="18" t="n">
        <v>3.34</v>
      </c>
      <c r="M232" s="18" t="n">
        <v>63.27</v>
      </c>
      <c r="N232" s="18" t="n">
        <v>199.61</v>
      </c>
      <c r="O232" s="18" t="n">
        <v>47.64</v>
      </c>
      <c r="P232" s="18" t="n">
        <v>1.445</v>
      </c>
    </row>
    <row r="233" s="19" customFormat="true" ht="15" hidden="false" customHeight="false" outlineLevel="0" collapsed="false">
      <c r="A233" s="21" t="n">
        <v>125</v>
      </c>
      <c r="B233" s="16" t="s">
        <v>76</v>
      </c>
      <c r="C233" s="17" t="n">
        <v>150</v>
      </c>
      <c r="D233" s="18" t="n">
        <f aca="false">G233/12</f>
        <v>2.00108333333333</v>
      </c>
      <c r="E233" s="18" t="n">
        <v>2.972</v>
      </c>
      <c r="F233" s="18" t="n">
        <v>3.488</v>
      </c>
      <c r="G233" s="18" t="n">
        <v>24.013</v>
      </c>
      <c r="H233" s="18" t="n">
        <v>139.626</v>
      </c>
      <c r="I233" s="18" t="n">
        <v>0.177</v>
      </c>
      <c r="J233" s="18" t="n">
        <v>29.4</v>
      </c>
      <c r="K233" s="18" t="n">
        <v>16</v>
      </c>
      <c r="L233" s="18" t="n">
        <v>0.187</v>
      </c>
      <c r="M233" s="18" t="n">
        <v>23.02</v>
      </c>
      <c r="N233" s="18" t="n">
        <v>87.96</v>
      </c>
      <c r="O233" s="18" t="n">
        <v>34.25</v>
      </c>
      <c r="P233" s="18" t="n">
        <v>1.389</v>
      </c>
    </row>
    <row r="234" s="19" customFormat="true" ht="30" hidden="false" customHeight="false" outlineLevel="0" collapsed="false">
      <c r="A234" s="21" t="n">
        <v>349</v>
      </c>
      <c r="B234" s="16" t="s">
        <v>116</v>
      </c>
      <c r="C234" s="17" t="n">
        <v>200</v>
      </c>
      <c r="D234" s="18" t="n">
        <f aca="false">G234/12</f>
        <v>0.845416666666667</v>
      </c>
      <c r="E234" s="18" t="n">
        <v>0.78</v>
      </c>
      <c r="F234" s="18" t="n">
        <v>0.06</v>
      </c>
      <c r="G234" s="18" t="n">
        <v>10.145</v>
      </c>
      <c r="H234" s="18" t="n">
        <v>45.4</v>
      </c>
      <c r="I234" s="18" t="n">
        <v>0.02</v>
      </c>
      <c r="J234" s="18" t="n">
        <v>0.8</v>
      </c>
      <c r="K234" s="18"/>
      <c r="L234" s="18" t="n">
        <v>1.1</v>
      </c>
      <c r="M234" s="18" t="n">
        <v>32</v>
      </c>
      <c r="N234" s="18" t="n">
        <v>29.2</v>
      </c>
      <c r="O234" s="18" t="n">
        <v>21</v>
      </c>
      <c r="P234" s="18" t="n">
        <v>0.64</v>
      </c>
    </row>
    <row r="235" s="19" customFormat="true" ht="15" hidden="false" customHeight="false" outlineLevel="0" collapsed="false">
      <c r="A235" s="26"/>
      <c r="B235" s="16" t="s">
        <v>42</v>
      </c>
      <c r="C235" s="17" t="n">
        <v>50</v>
      </c>
      <c r="D235" s="18" t="n">
        <f aca="false">G235/12</f>
        <v>1.425</v>
      </c>
      <c r="E235" s="18" t="n">
        <v>3.3</v>
      </c>
      <c r="F235" s="18" t="n">
        <v>0.6</v>
      </c>
      <c r="G235" s="18" t="n">
        <v>17.1</v>
      </c>
      <c r="H235" s="18" t="n">
        <v>87</v>
      </c>
      <c r="I235" s="18" t="n">
        <v>0.1</v>
      </c>
      <c r="J235" s="18"/>
      <c r="K235" s="18" t="n">
        <v>3</v>
      </c>
      <c r="L235" s="18" t="n">
        <v>1.1</v>
      </c>
      <c r="M235" s="18" t="n">
        <v>17.5</v>
      </c>
      <c r="N235" s="18" t="n">
        <v>79</v>
      </c>
      <c r="O235" s="18" t="n">
        <v>23.5</v>
      </c>
      <c r="P235" s="18" t="n">
        <v>1.95</v>
      </c>
    </row>
    <row r="236" s="19" customFormat="true" ht="15" hidden="true" customHeight="false" outlineLevel="0" collapsed="false">
      <c r="A236" s="26"/>
      <c r="B236" s="16"/>
      <c r="C236" s="17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="19" customFormat="true" ht="15" hidden="false" customHeight="false" outlineLevel="0" collapsed="false">
      <c r="A237" s="22" t="s">
        <v>44</v>
      </c>
      <c r="B237" s="22"/>
      <c r="C237" s="23" t="n">
        <f aca="false">SUM(C230:C236)</f>
        <v>800</v>
      </c>
      <c r="D237" s="18" t="n">
        <f aca="false">G237/12</f>
        <v>7.041</v>
      </c>
      <c r="E237" s="24" t="n">
        <f aca="false">SUM(E230:E236)</f>
        <v>25.474</v>
      </c>
      <c r="F237" s="24" t="n">
        <f aca="false">SUM(F230:F236)</f>
        <v>16.176</v>
      </c>
      <c r="G237" s="24" t="n">
        <f aca="false">SUM(G230:G236)</f>
        <v>84.492</v>
      </c>
      <c r="H237" s="24" t="n">
        <f aca="false">SUM(H230:H236)</f>
        <v>587.646</v>
      </c>
      <c r="I237" s="24" t="n">
        <f aca="false">SUM(I230:I236)</f>
        <v>0.671</v>
      </c>
      <c r="J237" s="24" t="n">
        <f aca="false">SUM(J230:J236)</f>
        <v>46.533</v>
      </c>
      <c r="K237" s="24" t="n">
        <f aca="false">SUM(K230:K236)</f>
        <v>228.16</v>
      </c>
      <c r="L237" s="24" t="n">
        <f aca="false">SUM(L230:L236)</f>
        <v>7.798</v>
      </c>
      <c r="M237" s="24" t="n">
        <f aca="false">SUM(M230:M236)</f>
        <v>183.57</v>
      </c>
      <c r="N237" s="24" t="n">
        <f aca="false">SUM(N230:N236)</f>
        <v>521.28</v>
      </c>
      <c r="O237" s="24" t="n">
        <f aca="false">SUM(O230:O236)</f>
        <v>173.34</v>
      </c>
      <c r="P237" s="24" t="n">
        <f aca="false">SUM(P230:P236)</f>
        <v>7.722</v>
      </c>
    </row>
    <row r="238" s="19" customFormat="true" ht="15" hidden="false" customHeight="true" outlineLevel="0" collapsed="false">
      <c r="A238" s="25" t="s">
        <v>45</v>
      </c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="19" customFormat="true" ht="30" hidden="false" customHeight="false" outlineLevel="0" collapsed="false">
      <c r="A239" s="26"/>
      <c r="B239" s="16" t="s">
        <v>33</v>
      </c>
      <c r="C239" s="17" t="n">
        <v>20</v>
      </c>
      <c r="D239" s="18" t="n">
        <f aca="false">G239/12</f>
        <v>0.64525</v>
      </c>
      <c r="E239" s="18" t="n">
        <v>1.646</v>
      </c>
      <c r="F239" s="18" t="n">
        <v>4.442</v>
      </c>
      <c r="G239" s="18" t="n">
        <v>7.743</v>
      </c>
      <c r="H239" s="18" t="n">
        <v>78.464</v>
      </c>
      <c r="I239" s="18" t="n">
        <v>0.036</v>
      </c>
      <c r="J239" s="18" t="n">
        <v>0.866</v>
      </c>
      <c r="K239" s="18" t="n">
        <v>37.312</v>
      </c>
      <c r="L239" s="18" t="n">
        <v>2.123</v>
      </c>
      <c r="M239" s="18" t="n">
        <v>24.288</v>
      </c>
      <c r="N239" s="18" t="n">
        <v>40.864</v>
      </c>
      <c r="O239" s="18" t="n">
        <v>27.504</v>
      </c>
      <c r="P239" s="18" t="n">
        <v>0.562</v>
      </c>
    </row>
    <row r="240" s="19" customFormat="true" ht="15" hidden="false" customHeight="false" outlineLevel="0" collapsed="false">
      <c r="A240" s="17" t="n">
        <v>386</v>
      </c>
      <c r="B240" s="16" t="s">
        <v>34</v>
      </c>
      <c r="C240" s="17" t="n">
        <v>90</v>
      </c>
      <c r="D240" s="18" t="n">
        <f aca="false">G240/12</f>
        <v>0.4425</v>
      </c>
      <c r="E240" s="18" t="n">
        <v>3.69</v>
      </c>
      <c r="F240" s="18" t="n">
        <v>1.35</v>
      </c>
      <c r="G240" s="18" t="n">
        <v>5.31</v>
      </c>
      <c r="H240" s="18" t="n">
        <v>51.3</v>
      </c>
      <c r="I240" s="18"/>
      <c r="J240" s="18" t="n">
        <v>0.54</v>
      </c>
      <c r="K240" s="18" t="n">
        <v>9</v>
      </c>
      <c r="L240" s="18"/>
      <c r="M240" s="18" t="n">
        <v>111.6</v>
      </c>
      <c r="N240" s="18" t="n">
        <v>85.5</v>
      </c>
      <c r="O240" s="18" t="n">
        <v>13.5</v>
      </c>
      <c r="P240" s="18" t="n">
        <v>0.09</v>
      </c>
    </row>
    <row r="241" s="19" customFormat="true" ht="15" hidden="false" customHeight="false" outlineLevel="0" collapsed="false">
      <c r="A241" s="17" t="n">
        <v>0</v>
      </c>
      <c r="B241" s="16" t="s">
        <v>35</v>
      </c>
      <c r="C241" s="17" t="n">
        <v>150</v>
      </c>
      <c r="D241" s="18" t="n">
        <f aca="false">G241/12</f>
        <v>0.9375</v>
      </c>
      <c r="E241" s="18" t="n">
        <v>1.2</v>
      </c>
      <c r="F241" s="18" t="n">
        <v>0.3</v>
      </c>
      <c r="G241" s="18" t="n">
        <v>11.25</v>
      </c>
      <c r="H241" s="18" t="n">
        <v>57</v>
      </c>
      <c r="I241" s="18" t="n">
        <v>0.09</v>
      </c>
      <c r="J241" s="18" t="n">
        <v>57</v>
      </c>
      <c r="K241" s="18"/>
      <c r="L241" s="18" t="n">
        <v>0.3</v>
      </c>
      <c r="M241" s="18" t="n">
        <v>52.5</v>
      </c>
      <c r="N241" s="18" t="n">
        <v>25.5</v>
      </c>
      <c r="O241" s="18" t="n">
        <v>16.5</v>
      </c>
      <c r="P241" s="18" t="n">
        <v>0.15</v>
      </c>
    </row>
    <row r="242" s="19" customFormat="true" ht="15" hidden="false" customHeight="false" outlineLevel="0" collapsed="false">
      <c r="A242" s="22" t="s">
        <v>47</v>
      </c>
      <c r="B242" s="22"/>
      <c r="C242" s="23" t="n">
        <f aca="false">SUM(C239:C241)</f>
        <v>260</v>
      </c>
      <c r="D242" s="18" t="n">
        <f aca="false">G242/12</f>
        <v>2.02525</v>
      </c>
      <c r="E242" s="24" t="n">
        <f aca="false">SUM(E239:E241)</f>
        <v>6.536</v>
      </c>
      <c r="F242" s="24" t="n">
        <f aca="false">SUM(F239:F241)</f>
        <v>6.092</v>
      </c>
      <c r="G242" s="24" t="n">
        <f aca="false">SUM(G239:G241)</f>
        <v>24.303</v>
      </c>
      <c r="H242" s="24" t="n">
        <f aca="false">SUM(H239:H241)</f>
        <v>186.764</v>
      </c>
      <c r="I242" s="24" t="n">
        <f aca="false">SUM(I239:I241)</f>
        <v>0.126</v>
      </c>
      <c r="J242" s="24" t="n">
        <f aca="false">SUM(J239:J241)</f>
        <v>58.406</v>
      </c>
      <c r="K242" s="24" t="n">
        <f aca="false">SUM(K239:K241)</f>
        <v>46.312</v>
      </c>
      <c r="L242" s="24" t="n">
        <f aca="false">SUM(L239:L241)</f>
        <v>2.423</v>
      </c>
      <c r="M242" s="24" t="n">
        <f aca="false">SUM(M239:M241)</f>
        <v>188.388</v>
      </c>
      <c r="N242" s="24" t="n">
        <f aca="false">SUM(N239:N241)</f>
        <v>151.864</v>
      </c>
      <c r="O242" s="24" t="n">
        <f aca="false">SUM(O239:O241)</f>
        <v>57.504</v>
      </c>
      <c r="P242" s="24" t="n">
        <f aca="false">SUM(P239:P241)</f>
        <v>0.802</v>
      </c>
    </row>
    <row r="243" s="19" customFormat="true" ht="15" hidden="false" customHeight="false" outlineLevel="0" collapsed="false">
      <c r="A243" s="28" t="s">
        <v>117</v>
      </c>
      <c r="B243" s="28"/>
      <c r="C243" s="29" t="n">
        <f aca="false">C242+C237+C228+C223</f>
        <v>1905</v>
      </c>
      <c r="D243" s="30" t="n">
        <f aca="false">D242+D237+D228+D223</f>
        <v>15.50625</v>
      </c>
      <c r="E243" s="30" t="n">
        <f aca="false">E242+E237+E228+E223</f>
        <v>57.257</v>
      </c>
      <c r="F243" s="30" t="n">
        <f aca="false">F242+F237+F228+F223</f>
        <v>46.453</v>
      </c>
      <c r="G243" s="30" t="n">
        <f aca="false">G242+G237+G228+G223</f>
        <v>186.075</v>
      </c>
      <c r="H243" s="30" t="n">
        <f aca="false">H242+H237+H228+H223</f>
        <v>1413.122</v>
      </c>
      <c r="I243" s="30" t="n">
        <f aca="false">I242+I237+I228+I223</f>
        <v>1.258</v>
      </c>
      <c r="J243" s="30" t="n">
        <f aca="false">J242+J237+J228+J223</f>
        <v>198.911</v>
      </c>
      <c r="K243" s="30" t="n">
        <f aca="false">K242+K237+K228+K223</f>
        <v>639.664</v>
      </c>
      <c r="L243" s="30" t="n">
        <f aca="false">L242+L237+L228+L223</f>
        <v>18.004</v>
      </c>
      <c r="M243" s="30" t="n">
        <f aca="false">M242+M237+M228+M223</f>
        <v>655.455</v>
      </c>
      <c r="N243" s="30" t="n">
        <f aca="false">N242+N237+N228+N223</f>
        <v>1139.881</v>
      </c>
      <c r="O243" s="30" t="n">
        <f aca="false">O242+O237+O228+O223</f>
        <v>418.303</v>
      </c>
      <c r="P243" s="30" t="n">
        <f aca="false">P242+P237+P228+P223</f>
        <v>16.428</v>
      </c>
    </row>
    <row r="244" s="19" customFormat="true" ht="15" hidden="false" customHeight="true" outlineLevel="0" collapsed="false">
      <c r="A244" s="14" t="s">
        <v>118</v>
      </c>
      <c r="B244" s="14"/>
      <c r="C244" s="14"/>
      <c r="D244" s="14"/>
      <c r="E244" s="14"/>
      <c r="F244" s="14"/>
      <c r="G244" s="14"/>
      <c r="H244" s="14"/>
      <c r="I244" s="31"/>
      <c r="J244" s="31"/>
      <c r="K244" s="31"/>
      <c r="L244" s="31"/>
      <c r="M244" s="31"/>
      <c r="N244" s="31"/>
      <c r="O244" s="31"/>
      <c r="P244" s="31"/>
    </row>
    <row r="245" s="19" customFormat="true" ht="15" hidden="false" customHeight="true" outlineLevel="0" collapsed="false">
      <c r="A245" s="32" t="s">
        <v>3</v>
      </c>
      <c r="B245" s="32" t="s">
        <v>4</v>
      </c>
      <c r="C245" s="32" t="s">
        <v>5</v>
      </c>
      <c r="D245" s="33"/>
      <c r="E245" s="33" t="s">
        <v>7</v>
      </c>
      <c r="F245" s="33"/>
      <c r="G245" s="33"/>
      <c r="H245" s="33" t="s">
        <v>8</v>
      </c>
      <c r="I245" s="33" t="s">
        <v>9</v>
      </c>
      <c r="J245" s="33"/>
      <c r="K245" s="33"/>
      <c r="L245" s="33"/>
      <c r="M245" s="33" t="s">
        <v>10</v>
      </c>
      <c r="N245" s="33"/>
      <c r="O245" s="33"/>
      <c r="P245" s="33"/>
    </row>
    <row r="246" s="19" customFormat="true" ht="28.5" hidden="false" customHeight="false" outlineLevel="0" collapsed="false">
      <c r="A246" s="32"/>
      <c r="B246" s="32"/>
      <c r="C246" s="32"/>
      <c r="D246" s="33"/>
      <c r="E246" s="33" t="s">
        <v>11</v>
      </c>
      <c r="F246" s="33" t="s">
        <v>12</v>
      </c>
      <c r="G246" s="33" t="s">
        <v>13</v>
      </c>
      <c r="H246" s="33"/>
      <c r="I246" s="33" t="s">
        <v>14</v>
      </c>
      <c r="J246" s="33" t="s">
        <v>15</v>
      </c>
      <c r="K246" s="33" t="s">
        <v>16</v>
      </c>
      <c r="L246" s="33" t="s">
        <v>17</v>
      </c>
      <c r="M246" s="33" t="s">
        <v>18</v>
      </c>
      <c r="N246" s="33" t="s">
        <v>19</v>
      </c>
      <c r="O246" s="33" t="s">
        <v>20</v>
      </c>
      <c r="P246" s="33" t="s">
        <v>21</v>
      </c>
    </row>
    <row r="247" s="19" customFormat="true" ht="15" hidden="false" customHeight="true" outlineLevel="0" collapsed="false">
      <c r="A247" s="25" t="s">
        <v>23</v>
      </c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</row>
    <row r="248" s="19" customFormat="true" ht="30" hidden="false" customHeight="false" outlineLevel="0" collapsed="false">
      <c r="A248" s="41" t="n">
        <v>241</v>
      </c>
      <c r="B248" s="16" t="s">
        <v>119</v>
      </c>
      <c r="C248" s="17" t="n">
        <v>160</v>
      </c>
      <c r="D248" s="18" t="n">
        <f aca="false">G248/12</f>
        <v>1.31916666666667</v>
      </c>
      <c r="E248" s="18" t="n">
        <v>31.22</v>
      </c>
      <c r="F248" s="18" t="n">
        <v>10.385</v>
      </c>
      <c r="G248" s="18" t="n">
        <v>15.83</v>
      </c>
      <c r="H248" s="18" t="n">
        <v>287.608</v>
      </c>
      <c r="I248" s="18" t="n">
        <v>0.071</v>
      </c>
      <c r="J248" s="18" t="n">
        <v>0.69</v>
      </c>
      <c r="K248" s="18" t="n">
        <v>72.64</v>
      </c>
      <c r="L248" s="18" t="n">
        <v>0.305</v>
      </c>
      <c r="M248" s="18" t="n">
        <v>228.5</v>
      </c>
      <c r="N248" s="18" t="n">
        <v>315.94</v>
      </c>
      <c r="O248" s="18" t="n">
        <v>34.28</v>
      </c>
      <c r="P248" s="18" t="n">
        <v>0.881</v>
      </c>
    </row>
    <row r="249" s="19" customFormat="true" ht="15" hidden="false" customHeight="false" outlineLevel="0" collapsed="false">
      <c r="A249" s="27" t="n">
        <v>326</v>
      </c>
      <c r="B249" s="16" t="s">
        <v>69</v>
      </c>
      <c r="C249" s="17" t="n">
        <v>15</v>
      </c>
      <c r="D249" s="18" t="n">
        <f aca="false">G249/12</f>
        <v>0.085</v>
      </c>
      <c r="E249" s="18" t="n">
        <v>0.104</v>
      </c>
      <c r="F249" s="18" t="n">
        <v>0.006</v>
      </c>
      <c r="G249" s="18" t="n">
        <v>1.02</v>
      </c>
      <c r="H249" s="18" t="n">
        <v>4.64</v>
      </c>
      <c r="I249" s="18" t="n">
        <v>0.002</v>
      </c>
      <c r="J249" s="18" t="n">
        <v>0.08</v>
      </c>
      <c r="K249" s="18" t="n">
        <v>11.66</v>
      </c>
      <c r="L249" s="18" t="n">
        <v>0.11</v>
      </c>
      <c r="M249" s="18" t="n">
        <v>3.2</v>
      </c>
      <c r="N249" s="18" t="n">
        <v>2.92</v>
      </c>
      <c r="O249" s="18" t="n">
        <v>2.1</v>
      </c>
      <c r="P249" s="18" t="n">
        <v>0.064</v>
      </c>
    </row>
    <row r="250" s="19" customFormat="true" ht="15" hidden="false" customHeight="false" outlineLevel="0" collapsed="false">
      <c r="A250" s="21" t="n">
        <v>382</v>
      </c>
      <c r="B250" s="16" t="s">
        <v>29</v>
      </c>
      <c r="C250" s="17" t="n">
        <v>200</v>
      </c>
      <c r="D250" s="18" t="n">
        <f aca="false">G250/12</f>
        <v>0.434416666666667</v>
      </c>
      <c r="E250" s="18" t="n">
        <v>3.88</v>
      </c>
      <c r="F250" s="18" t="n">
        <v>3.1</v>
      </c>
      <c r="G250" s="18" t="n">
        <v>5.213</v>
      </c>
      <c r="H250" s="18" t="n">
        <v>65.56</v>
      </c>
      <c r="I250" s="18" t="n">
        <v>0.024</v>
      </c>
      <c r="J250" s="18" t="n">
        <v>0.6</v>
      </c>
      <c r="K250" s="18" t="n">
        <v>10.12</v>
      </c>
      <c r="L250" s="18" t="n">
        <v>0.012</v>
      </c>
      <c r="M250" s="18" t="n">
        <v>125.12</v>
      </c>
      <c r="N250" s="18" t="n">
        <v>116.2</v>
      </c>
      <c r="O250" s="18" t="n">
        <v>31</v>
      </c>
      <c r="P250" s="18" t="n">
        <v>0.98</v>
      </c>
    </row>
    <row r="251" s="19" customFormat="true" ht="15" hidden="false" customHeight="false" outlineLevel="0" collapsed="false">
      <c r="A251" s="26"/>
      <c r="B251" s="16" t="s">
        <v>42</v>
      </c>
      <c r="C251" s="17" t="n">
        <v>50</v>
      </c>
      <c r="D251" s="18" t="n">
        <f aca="false">G251/12</f>
        <v>1.425</v>
      </c>
      <c r="E251" s="18" t="n">
        <v>3.3</v>
      </c>
      <c r="F251" s="18" t="n">
        <v>0.6</v>
      </c>
      <c r="G251" s="18" t="n">
        <v>17.1</v>
      </c>
      <c r="H251" s="18" t="n">
        <v>87</v>
      </c>
      <c r="I251" s="18" t="n">
        <v>0.1</v>
      </c>
      <c r="J251" s="18" t="n">
        <v>0</v>
      </c>
      <c r="K251" s="18" t="n">
        <v>3</v>
      </c>
      <c r="L251" s="18" t="n">
        <v>1.1</v>
      </c>
      <c r="M251" s="18" t="n">
        <v>17.5</v>
      </c>
      <c r="N251" s="18" t="n">
        <v>79</v>
      </c>
      <c r="O251" s="18" t="n">
        <v>23.5</v>
      </c>
      <c r="P251" s="18" t="n">
        <v>1.95</v>
      </c>
    </row>
    <row r="252" s="19" customFormat="true" ht="15" hidden="false" customHeight="false" outlineLevel="0" collapsed="false">
      <c r="A252" s="26"/>
      <c r="B252" s="16" t="s">
        <v>53</v>
      </c>
      <c r="C252" s="17" t="n">
        <v>180</v>
      </c>
      <c r="D252" s="18" t="n">
        <f aca="false">G252/12</f>
        <v>0.6</v>
      </c>
      <c r="E252" s="18" t="n">
        <v>5.22</v>
      </c>
      <c r="F252" s="18" t="n">
        <v>4.5</v>
      </c>
      <c r="G252" s="18" t="n">
        <v>7.2</v>
      </c>
      <c r="H252" s="18" t="n">
        <v>95.4</v>
      </c>
      <c r="I252" s="18" t="n">
        <v>0.072</v>
      </c>
      <c r="J252" s="18" t="n">
        <v>1.26</v>
      </c>
      <c r="K252" s="18" t="n">
        <v>36</v>
      </c>
      <c r="L252" s="18" t="n">
        <v>0</v>
      </c>
      <c r="M252" s="18" t="n">
        <v>216</v>
      </c>
      <c r="N252" s="18" t="n">
        <v>162</v>
      </c>
      <c r="O252" s="18" t="n">
        <v>25.2</v>
      </c>
      <c r="P252" s="18" t="n">
        <v>0.18</v>
      </c>
    </row>
    <row r="253" s="19" customFormat="true" ht="15" hidden="false" customHeight="false" outlineLevel="0" collapsed="false">
      <c r="A253" s="22" t="s">
        <v>31</v>
      </c>
      <c r="B253" s="22"/>
      <c r="C253" s="23" t="n">
        <f aca="false">SUM(C248:C252)</f>
        <v>605</v>
      </c>
      <c r="D253" s="18" t="n">
        <f aca="false">G253/12</f>
        <v>3.86358333333333</v>
      </c>
      <c r="E253" s="24" t="n">
        <f aca="false">SUM(E248:E252)</f>
        <v>43.724</v>
      </c>
      <c r="F253" s="24" t="n">
        <f aca="false">SUM(F248:F252)</f>
        <v>18.591</v>
      </c>
      <c r="G253" s="24" t="n">
        <f aca="false">SUM(G248:G252)</f>
        <v>46.363</v>
      </c>
      <c r="H253" s="24" t="n">
        <f aca="false">SUM(H248:H252)</f>
        <v>540.208</v>
      </c>
      <c r="I253" s="24" t="n">
        <f aca="false">SUM(I248:I252)</f>
        <v>0.269</v>
      </c>
      <c r="J253" s="24" t="n">
        <f aca="false">SUM(J248:J252)</f>
        <v>2.63</v>
      </c>
      <c r="K253" s="24" t="n">
        <f aca="false">SUM(K248:K252)</f>
        <v>133.42</v>
      </c>
      <c r="L253" s="24" t="n">
        <f aca="false">SUM(L248:L252)</f>
        <v>1.527</v>
      </c>
      <c r="M253" s="24" t="n">
        <f aca="false">SUM(M248:M252)</f>
        <v>590.32</v>
      </c>
      <c r="N253" s="24" t="n">
        <f aca="false">SUM(N248:N252)</f>
        <v>676.06</v>
      </c>
      <c r="O253" s="24" t="n">
        <f aca="false">SUM(O248:O252)</f>
        <v>116.08</v>
      </c>
      <c r="P253" s="24" t="n">
        <f aca="false">SUM(P248:P252)</f>
        <v>4.055</v>
      </c>
    </row>
    <row r="254" s="19" customFormat="true" ht="15" hidden="false" customHeight="true" outlineLevel="0" collapsed="false">
      <c r="A254" s="25" t="s">
        <v>32</v>
      </c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</row>
    <row r="255" s="19" customFormat="true" ht="30" hidden="false" customHeight="false" outlineLevel="0" collapsed="false">
      <c r="A255" s="26"/>
      <c r="B255" s="16" t="s">
        <v>33</v>
      </c>
      <c r="C255" s="17" t="n">
        <v>20</v>
      </c>
      <c r="D255" s="18" t="n">
        <f aca="false">G255/12</f>
        <v>0.64525</v>
      </c>
      <c r="E255" s="18" t="n">
        <v>1.646</v>
      </c>
      <c r="F255" s="18" t="n">
        <v>4.442</v>
      </c>
      <c r="G255" s="18" t="n">
        <v>7.743</v>
      </c>
      <c r="H255" s="18" t="n">
        <v>78.464</v>
      </c>
      <c r="I255" s="18" t="n">
        <v>0.036</v>
      </c>
      <c r="J255" s="18" t="n">
        <v>0.866</v>
      </c>
      <c r="K255" s="18" t="n">
        <v>37.312</v>
      </c>
      <c r="L255" s="18" t="n">
        <v>2.123</v>
      </c>
      <c r="M255" s="18" t="n">
        <v>24.288</v>
      </c>
      <c r="N255" s="18" t="n">
        <v>40.864</v>
      </c>
      <c r="O255" s="18" t="n">
        <v>27.504</v>
      </c>
      <c r="P255" s="18" t="n">
        <v>0.562</v>
      </c>
    </row>
    <row r="256" s="19" customFormat="true" ht="15" hidden="false" customHeight="false" outlineLevel="0" collapsed="false">
      <c r="A256" s="17" t="n">
        <v>386</v>
      </c>
      <c r="B256" s="16" t="s">
        <v>34</v>
      </c>
      <c r="C256" s="17" t="n">
        <v>90</v>
      </c>
      <c r="D256" s="18" t="n">
        <f aca="false">G256/12</f>
        <v>0.4425</v>
      </c>
      <c r="E256" s="18" t="n">
        <v>3.69</v>
      </c>
      <c r="F256" s="18" t="n">
        <v>1.35</v>
      </c>
      <c r="G256" s="18" t="n">
        <v>5.31</v>
      </c>
      <c r="H256" s="18" t="n">
        <v>51.3</v>
      </c>
      <c r="I256" s="18"/>
      <c r="J256" s="18" t="n">
        <v>0.54</v>
      </c>
      <c r="K256" s="18" t="n">
        <v>9</v>
      </c>
      <c r="L256" s="18"/>
      <c r="M256" s="18" t="n">
        <v>111.6</v>
      </c>
      <c r="N256" s="18" t="n">
        <v>85.5</v>
      </c>
      <c r="O256" s="18" t="n">
        <v>13.5</v>
      </c>
      <c r="P256" s="18" t="n">
        <v>0.09</v>
      </c>
    </row>
    <row r="257" s="19" customFormat="true" ht="15" hidden="false" customHeight="false" outlineLevel="0" collapsed="false">
      <c r="A257" s="17" t="n">
        <v>0</v>
      </c>
      <c r="B257" s="16" t="s">
        <v>43</v>
      </c>
      <c r="C257" s="17" t="n">
        <v>150</v>
      </c>
      <c r="D257" s="18" t="n">
        <f aca="false">G257/12</f>
        <v>1.225</v>
      </c>
      <c r="E257" s="18" t="n">
        <v>0.6</v>
      </c>
      <c r="F257" s="18" t="n">
        <v>0.6</v>
      </c>
      <c r="G257" s="18" t="n">
        <v>14.7</v>
      </c>
      <c r="H257" s="18" t="n">
        <v>70.5</v>
      </c>
      <c r="I257" s="18" t="n">
        <v>0.045</v>
      </c>
      <c r="J257" s="18" t="n">
        <v>15</v>
      </c>
      <c r="K257" s="18" t="n">
        <v>7.5</v>
      </c>
      <c r="L257" s="18" t="n">
        <v>0.3</v>
      </c>
      <c r="M257" s="18" t="n">
        <v>24</v>
      </c>
      <c r="N257" s="18" t="n">
        <v>16.5</v>
      </c>
      <c r="O257" s="18" t="n">
        <v>13.5</v>
      </c>
      <c r="P257" s="18" t="n">
        <v>3.3</v>
      </c>
    </row>
    <row r="258" s="19" customFormat="true" ht="15" hidden="false" customHeight="false" outlineLevel="0" collapsed="false">
      <c r="A258" s="22" t="s">
        <v>36</v>
      </c>
      <c r="B258" s="22"/>
      <c r="C258" s="23" t="n">
        <f aca="false">SUM(C255:C257)</f>
        <v>260</v>
      </c>
      <c r="D258" s="18" t="n">
        <f aca="false">G258/12</f>
        <v>2.31275</v>
      </c>
      <c r="E258" s="24" t="n">
        <f aca="false">SUM(E255:E257)</f>
        <v>5.936</v>
      </c>
      <c r="F258" s="24" t="n">
        <f aca="false">SUM(F255:F257)</f>
        <v>6.392</v>
      </c>
      <c r="G258" s="24" t="n">
        <f aca="false">SUM(G255:G257)</f>
        <v>27.753</v>
      </c>
      <c r="H258" s="24" t="n">
        <f aca="false">SUM(H255:H257)</f>
        <v>200.264</v>
      </c>
      <c r="I258" s="24" t="n">
        <f aca="false">SUM(I255:I257)</f>
        <v>0.081</v>
      </c>
      <c r="J258" s="24" t="n">
        <f aca="false">SUM(J255:J257)</f>
        <v>16.406</v>
      </c>
      <c r="K258" s="24" t="n">
        <f aca="false">SUM(K255:K257)</f>
        <v>53.812</v>
      </c>
      <c r="L258" s="24" t="n">
        <f aca="false">SUM(L255:L257)</f>
        <v>2.423</v>
      </c>
      <c r="M258" s="24" t="n">
        <f aca="false">SUM(M255:M257)</f>
        <v>159.888</v>
      </c>
      <c r="N258" s="24" t="n">
        <f aca="false">SUM(N255:N257)</f>
        <v>142.864</v>
      </c>
      <c r="O258" s="24" t="n">
        <f aca="false">SUM(O255:O257)</f>
        <v>54.504</v>
      </c>
      <c r="P258" s="24" t="n">
        <f aca="false">SUM(P255:P257)</f>
        <v>3.952</v>
      </c>
    </row>
    <row r="259" s="19" customFormat="true" ht="15" hidden="false" customHeight="true" outlineLevel="0" collapsed="false">
      <c r="A259" s="25" t="s">
        <v>37</v>
      </c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</row>
    <row r="260" s="19" customFormat="true" ht="15" hidden="false" customHeight="false" outlineLevel="0" collapsed="false">
      <c r="A260" s="21" t="n">
        <v>99</v>
      </c>
      <c r="B260" s="16" t="s">
        <v>94</v>
      </c>
      <c r="C260" s="17" t="n">
        <v>250</v>
      </c>
      <c r="D260" s="18" t="n">
        <f aca="false">G260/12</f>
        <v>0.926666666666667</v>
      </c>
      <c r="E260" s="18" t="n">
        <v>1.878</v>
      </c>
      <c r="F260" s="18" t="n">
        <v>3.263</v>
      </c>
      <c r="G260" s="18" t="n">
        <v>11.12</v>
      </c>
      <c r="H260" s="18" t="n">
        <v>81.873</v>
      </c>
      <c r="I260" s="18" t="n">
        <v>0.086</v>
      </c>
      <c r="J260" s="18" t="n">
        <v>21.3</v>
      </c>
      <c r="K260" s="18" t="n">
        <v>204</v>
      </c>
      <c r="L260" s="18" t="n">
        <v>1.466</v>
      </c>
      <c r="M260" s="18" t="n">
        <v>25.68</v>
      </c>
      <c r="N260" s="18" t="n">
        <v>52.27</v>
      </c>
      <c r="O260" s="18" t="n">
        <v>21.8</v>
      </c>
      <c r="P260" s="18" t="n">
        <v>0.805</v>
      </c>
    </row>
    <row r="261" s="19" customFormat="true" ht="30" hidden="false" customHeight="false" outlineLevel="0" collapsed="false">
      <c r="A261" s="20" t="n">
        <v>267</v>
      </c>
      <c r="B261" s="16" t="s">
        <v>120</v>
      </c>
      <c r="C261" s="17" t="n">
        <v>90</v>
      </c>
      <c r="D261" s="18" t="n">
        <f aca="false">G261/12</f>
        <v>0.796916666666667</v>
      </c>
      <c r="E261" s="18" t="n">
        <v>18.051</v>
      </c>
      <c r="F261" s="18" t="n">
        <v>31.844</v>
      </c>
      <c r="G261" s="18" t="n">
        <v>9.563</v>
      </c>
      <c r="H261" s="18" t="n">
        <v>397.052</v>
      </c>
      <c r="I261" s="18" t="n">
        <v>0.084</v>
      </c>
      <c r="J261" s="18"/>
      <c r="K261" s="18" t="n">
        <v>36.5</v>
      </c>
      <c r="L261" s="18" t="n">
        <v>9.032</v>
      </c>
      <c r="M261" s="18" t="n">
        <v>20.858</v>
      </c>
      <c r="N261" s="18" t="n">
        <v>178.724</v>
      </c>
      <c r="O261" s="18" t="n">
        <v>24.872</v>
      </c>
      <c r="P261" s="18" t="n">
        <v>2.773</v>
      </c>
    </row>
    <row r="262" s="19" customFormat="true" ht="30" hidden="false" customHeight="false" outlineLevel="0" collapsed="false">
      <c r="A262" s="26"/>
      <c r="B262" s="16" t="s">
        <v>121</v>
      </c>
      <c r="C262" s="17" t="n">
        <v>155</v>
      </c>
      <c r="D262" s="18" t="n">
        <f aca="false">G262/12</f>
        <v>2.14608333333333</v>
      </c>
      <c r="E262" s="18" t="n">
        <v>4.165</v>
      </c>
      <c r="F262" s="18" t="n">
        <v>4.075</v>
      </c>
      <c r="G262" s="18" t="n">
        <v>25.753</v>
      </c>
      <c r="H262" s="18" t="n">
        <v>156.345</v>
      </c>
      <c r="I262" s="18" t="n">
        <v>0.113</v>
      </c>
      <c r="J262" s="18"/>
      <c r="K262" s="18" t="n">
        <v>20</v>
      </c>
      <c r="L262" s="18" t="n">
        <v>0.688</v>
      </c>
      <c r="M262" s="18" t="n">
        <v>17.322</v>
      </c>
      <c r="N262" s="18" t="n">
        <v>105.229</v>
      </c>
      <c r="O262" s="18" t="n">
        <v>22.567</v>
      </c>
      <c r="P262" s="18" t="n">
        <v>1.781</v>
      </c>
    </row>
    <row r="263" s="19" customFormat="true" ht="15" hidden="false" customHeight="false" outlineLevel="0" collapsed="false">
      <c r="A263" s="42" t="s">
        <v>122</v>
      </c>
      <c r="B263" s="16" t="s">
        <v>123</v>
      </c>
      <c r="C263" s="17" t="n">
        <v>200</v>
      </c>
      <c r="D263" s="18" t="n">
        <f aca="false">G263/12</f>
        <v>1.598</v>
      </c>
      <c r="E263" s="18" t="n">
        <v>0.128</v>
      </c>
      <c r="F263" s="18" t="n">
        <v>0.12</v>
      </c>
      <c r="G263" s="18" t="n">
        <v>19.176</v>
      </c>
      <c r="H263" s="18" t="n">
        <v>79.04</v>
      </c>
      <c r="I263" s="18" t="n">
        <v>0.009</v>
      </c>
      <c r="J263" s="18" t="n">
        <v>3</v>
      </c>
      <c r="K263" s="18" t="n">
        <v>1.5</v>
      </c>
      <c r="L263" s="18" t="n">
        <v>0.06</v>
      </c>
      <c r="M263" s="18" t="n">
        <v>8</v>
      </c>
      <c r="N263" s="18" t="n">
        <v>9.46</v>
      </c>
      <c r="O263" s="18" t="n">
        <v>2.7</v>
      </c>
      <c r="P263" s="18" t="n">
        <v>0.69</v>
      </c>
    </row>
    <row r="264" s="19" customFormat="true" ht="15" hidden="false" customHeight="false" outlineLevel="0" collapsed="false">
      <c r="A264" s="26"/>
      <c r="B264" s="16" t="s">
        <v>42</v>
      </c>
      <c r="C264" s="17" t="n">
        <v>50</v>
      </c>
      <c r="D264" s="18" t="n">
        <f aca="false">G264/12</f>
        <v>1.425</v>
      </c>
      <c r="E264" s="18" t="n">
        <v>3.3</v>
      </c>
      <c r="F264" s="18" t="n">
        <v>0.6</v>
      </c>
      <c r="G264" s="18" t="n">
        <v>17.1</v>
      </c>
      <c r="H264" s="18" t="n">
        <v>87</v>
      </c>
      <c r="I264" s="18" t="n">
        <v>0.1</v>
      </c>
      <c r="J264" s="18"/>
      <c r="K264" s="18" t="n">
        <v>3</v>
      </c>
      <c r="L264" s="18" t="n">
        <v>1.1</v>
      </c>
      <c r="M264" s="18" t="n">
        <v>17.5</v>
      </c>
      <c r="N264" s="18" t="n">
        <v>79</v>
      </c>
      <c r="O264" s="18" t="n">
        <v>23.5</v>
      </c>
      <c r="P264" s="18" t="n">
        <v>1.95</v>
      </c>
    </row>
    <row r="265" s="19" customFormat="true" ht="15" hidden="true" customHeight="false" outlineLevel="0" collapsed="false">
      <c r="A265" s="26"/>
      <c r="B265" s="16"/>
      <c r="C265" s="17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s="19" customFormat="true" ht="15" hidden="false" customHeight="false" outlineLevel="0" collapsed="false">
      <c r="A266" s="22" t="s">
        <v>44</v>
      </c>
      <c r="B266" s="22"/>
      <c r="C266" s="23" t="n">
        <f aca="false">SUM(C260:C265)</f>
        <v>745</v>
      </c>
      <c r="D266" s="18" t="n">
        <f aca="false">G266/12</f>
        <v>6.89266666666667</v>
      </c>
      <c r="E266" s="24" t="n">
        <f aca="false">SUM(E260:E265)</f>
        <v>27.522</v>
      </c>
      <c r="F266" s="24" t="n">
        <f aca="false">SUM(F260:F265)</f>
        <v>39.902</v>
      </c>
      <c r="G266" s="24" t="n">
        <f aca="false">SUM(G260:G265)</f>
        <v>82.712</v>
      </c>
      <c r="H266" s="24" t="n">
        <f aca="false">SUM(H260:H265)</f>
        <v>801.31</v>
      </c>
      <c r="I266" s="24" t="n">
        <f aca="false">SUM(I260:I265)</f>
        <v>0.392</v>
      </c>
      <c r="J266" s="24" t="n">
        <f aca="false">SUM(J260:J265)</f>
        <v>24.3</v>
      </c>
      <c r="K266" s="24" t="n">
        <f aca="false">SUM(K260:K265)</f>
        <v>265</v>
      </c>
      <c r="L266" s="24" t="n">
        <f aca="false">SUM(L260:L265)</f>
        <v>12.346</v>
      </c>
      <c r="M266" s="24" t="n">
        <f aca="false">SUM(M260:M265)</f>
        <v>89.36</v>
      </c>
      <c r="N266" s="24" t="n">
        <f aca="false">SUM(N260:N265)</f>
        <v>424.683</v>
      </c>
      <c r="O266" s="24" t="n">
        <f aca="false">SUM(O260:O265)</f>
        <v>95.439</v>
      </c>
      <c r="P266" s="24" t="n">
        <f aca="false">SUM(P260:P265)</f>
        <v>7.999</v>
      </c>
    </row>
    <row r="267" s="19" customFormat="true" ht="15" hidden="false" customHeight="true" outlineLevel="0" collapsed="false">
      <c r="A267" s="25" t="s">
        <v>45</v>
      </c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 s="19" customFormat="true" ht="30" hidden="false" customHeight="false" outlineLevel="0" collapsed="false">
      <c r="A268" s="26"/>
      <c r="B268" s="16" t="s">
        <v>33</v>
      </c>
      <c r="C268" s="17" t="n">
        <v>20</v>
      </c>
      <c r="D268" s="18" t="n">
        <f aca="false">G268/12</f>
        <v>0.64525</v>
      </c>
      <c r="E268" s="18" t="n">
        <v>1.646</v>
      </c>
      <c r="F268" s="18" t="n">
        <v>4.442</v>
      </c>
      <c r="G268" s="18" t="n">
        <v>7.743</v>
      </c>
      <c r="H268" s="18" t="n">
        <v>78.464</v>
      </c>
      <c r="I268" s="18" t="n">
        <v>0.036</v>
      </c>
      <c r="J268" s="18" t="n">
        <v>0.866</v>
      </c>
      <c r="K268" s="18" t="n">
        <v>37.312</v>
      </c>
      <c r="L268" s="18" t="n">
        <v>2.123</v>
      </c>
      <c r="M268" s="18" t="n">
        <v>24.288</v>
      </c>
      <c r="N268" s="18" t="n">
        <v>40.864</v>
      </c>
      <c r="O268" s="18" t="n">
        <v>27.504</v>
      </c>
      <c r="P268" s="18" t="n">
        <v>0.562</v>
      </c>
    </row>
    <row r="269" s="19" customFormat="true" ht="15" hidden="false" customHeight="false" outlineLevel="0" collapsed="false">
      <c r="A269" s="17" t="n">
        <v>386</v>
      </c>
      <c r="B269" s="16" t="s">
        <v>34</v>
      </c>
      <c r="C269" s="17" t="n">
        <v>90</v>
      </c>
      <c r="D269" s="18" t="n">
        <f aca="false">G269/12</f>
        <v>0.4425</v>
      </c>
      <c r="E269" s="18" t="n">
        <v>3.69</v>
      </c>
      <c r="F269" s="18" t="n">
        <v>1.35</v>
      </c>
      <c r="G269" s="18" t="n">
        <v>5.31</v>
      </c>
      <c r="H269" s="18" t="n">
        <v>51.3</v>
      </c>
      <c r="I269" s="18"/>
      <c r="J269" s="18" t="n">
        <v>0.54</v>
      </c>
      <c r="K269" s="18" t="n">
        <v>9</v>
      </c>
      <c r="L269" s="18"/>
      <c r="M269" s="18" t="n">
        <v>111.6</v>
      </c>
      <c r="N269" s="18" t="n">
        <v>85.5</v>
      </c>
      <c r="O269" s="18" t="n">
        <v>13.5</v>
      </c>
      <c r="P269" s="18" t="n">
        <v>0.09</v>
      </c>
    </row>
    <row r="270" s="19" customFormat="true" ht="15" hidden="false" customHeight="false" outlineLevel="0" collapsed="false">
      <c r="A270" s="17" t="n">
        <v>0</v>
      </c>
      <c r="B270" s="16" t="s">
        <v>43</v>
      </c>
      <c r="C270" s="17" t="n">
        <v>150</v>
      </c>
      <c r="D270" s="18" t="n">
        <f aca="false">G270/12</f>
        <v>1.225</v>
      </c>
      <c r="E270" s="18" t="n">
        <v>0.6</v>
      </c>
      <c r="F270" s="18" t="n">
        <v>0.6</v>
      </c>
      <c r="G270" s="18" t="n">
        <v>14.7</v>
      </c>
      <c r="H270" s="18" t="n">
        <v>70.5</v>
      </c>
      <c r="I270" s="18" t="n">
        <v>0.045</v>
      </c>
      <c r="J270" s="18" t="n">
        <v>15</v>
      </c>
      <c r="K270" s="18" t="n">
        <v>7.5</v>
      </c>
      <c r="L270" s="18" t="n">
        <v>0.3</v>
      </c>
      <c r="M270" s="18" t="n">
        <v>24</v>
      </c>
      <c r="N270" s="18" t="n">
        <v>16.5</v>
      </c>
      <c r="O270" s="18" t="n">
        <v>13.5</v>
      </c>
      <c r="P270" s="18" t="n">
        <v>3.3</v>
      </c>
    </row>
    <row r="271" s="19" customFormat="true" ht="15" hidden="false" customHeight="false" outlineLevel="0" collapsed="false">
      <c r="A271" s="22" t="s">
        <v>47</v>
      </c>
      <c r="B271" s="22"/>
      <c r="C271" s="23" t="n">
        <f aca="false">SUM(C268:C270)</f>
        <v>260</v>
      </c>
      <c r="D271" s="18" t="n">
        <f aca="false">G271/12</f>
        <v>2.31275</v>
      </c>
      <c r="E271" s="24" t="n">
        <f aca="false">SUM(E268:E270)</f>
        <v>5.936</v>
      </c>
      <c r="F271" s="24" t="n">
        <f aca="false">SUM(F268:F270)</f>
        <v>6.392</v>
      </c>
      <c r="G271" s="24" t="n">
        <f aca="false">SUM(G268:G270)</f>
        <v>27.753</v>
      </c>
      <c r="H271" s="24" t="n">
        <f aca="false">SUM(H268:H270)</f>
        <v>200.264</v>
      </c>
      <c r="I271" s="24" t="n">
        <f aca="false">SUM(I268:I270)</f>
        <v>0.081</v>
      </c>
      <c r="J271" s="24" t="n">
        <f aca="false">SUM(J268:J270)</f>
        <v>16.406</v>
      </c>
      <c r="K271" s="24" t="n">
        <f aca="false">SUM(K268:K270)</f>
        <v>53.812</v>
      </c>
      <c r="L271" s="24" t="n">
        <f aca="false">SUM(L268:L270)</f>
        <v>2.423</v>
      </c>
      <c r="M271" s="24" t="n">
        <f aca="false">SUM(M268:M270)</f>
        <v>159.888</v>
      </c>
      <c r="N271" s="24" t="n">
        <f aca="false">SUM(N268:N270)</f>
        <v>142.864</v>
      </c>
      <c r="O271" s="24" t="n">
        <f aca="false">SUM(O268:O270)</f>
        <v>54.504</v>
      </c>
      <c r="P271" s="24" t="n">
        <f aca="false">SUM(P268:P270)</f>
        <v>3.952</v>
      </c>
    </row>
    <row r="272" s="19" customFormat="true" ht="15" hidden="false" customHeight="false" outlineLevel="0" collapsed="false">
      <c r="A272" s="28" t="s">
        <v>124</v>
      </c>
      <c r="B272" s="28"/>
      <c r="C272" s="29" t="n">
        <f aca="false">C271+C266+C258+C253</f>
        <v>1870</v>
      </c>
      <c r="D272" s="30" t="n">
        <f aca="false">D271+D266+D258+D253</f>
        <v>15.38175</v>
      </c>
      <c r="E272" s="30" t="n">
        <f aca="false">E271+E266+E258+E253</f>
        <v>83.118</v>
      </c>
      <c r="F272" s="30" t="n">
        <f aca="false">F271+F266+F258+F253</f>
        <v>71.277</v>
      </c>
      <c r="G272" s="30" t="n">
        <f aca="false">G271+G266+G258+G253</f>
        <v>184.581</v>
      </c>
      <c r="H272" s="30" t="n">
        <f aca="false">H271+H266+H258+H253</f>
        <v>1742.046</v>
      </c>
      <c r="I272" s="30" t="n">
        <f aca="false">I271+I266+I258+I253</f>
        <v>0.823</v>
      </c>
      <c r="J272" s="30" t="n">
        <f aca="false">J271+J266+J258+J253</f>
        <v>59.742</v>
      </c>
      <c r="K272" s="30" t="n">
        <f aca="false">K271+K266+K258+K253</f>
        <v>506.044</v>
      </c>
      <c r="L272" s="30" t="n">
        <f aca="false">L271+L266+L258+L253</f>
        <v>18.719</v>
      </c>
      <c r="M272" s="30" t="n">
        <f aca="false">M271+M266+M258+M253</f>
        <v>999.456</v>
      </c>
      <c r="N272" s="30" t="n">
        <f aca="false">N271+N266+N258+N253</f>
        <v>1386.471</v>
      </c>
      <c r="O272" s="30" t="n">
        <f aca="false">O271+O266+O258+O253</f>
        <v>320.527</v>
      </c>
      <c r="P272" s="30" t="n">
        <f aca="false">P271+P266+P258+P253</f>
        <v>19.958</v>
      </c>
    </row>
    <row r="273" s="19" customFormat="true" ht="15" hidden="false" customHeight="true" outlineLevel="0" collapsed="false">
      <c r="A273" s="14" t="s">
        <v>125</v>
      </c>
      <c r="B273" s="14"/>
      <c r="C273" s="14"/>
      <c r="D273" s="14"/>
      <c r="E273" s="14"/>
      <c r="F273" s="14"/>
      <c r="G273" s="14"/>
      <c r="H273" s="14"/>
      <c r="I273" s="31"/>
      <c r="J273" s="31"/>
      <c r="K273" s="31"/>
      <c r="L273" s="31"/>
      <c r="M273" s="31"/>
      <c r="N273" s="31"/>
      <c r="O273" s="31"/>
      <c r="P273" s="31"/>
    </row>
    <row r="274" s="19" customFormat="true" ht="15" hidden="false" customHeight="true" outlineLevel="0" collapsed="false">
      <c r="A274" s="32" t="s">
        <v>3</v>
      </c>
      <c r="B274" s="32" t="s">
        <v>4</v>
      </c>
      <c r="C274" s="32" t="s">
        <v>5</v>
      </c>
      <c r="D274" s="33"/>
      <c r="E274" s="33" t="s">
        <v>7</v>
      </c>
      <c r="F274" s="33"/>
      <c r="G274" s="33"/>
      <c r="H274" s="33" t="s">
        <v>8</v>
      </c>
      <c r="I274" s="33" t="s">
        <v>9</v>
      </c>
      <c r="J274" s="33"/>
      <c r="K274" s="33"/>
      <c r="L274" s="33"/>
      <c r="M274" s="33" t="s">
        <v>10</v>
      </c>
      <c r="N274" s="33"/>
      <c r="O274" s="33"/>
      <c r="P274" s="33"/>
    </row>
    <row r="275" s="19" customFormat="true" ht="28.5" hidden="false" customHeight="false" outlineLevel="0" collapsed="false">
      <c r="A275" s="32"/>
      <c r="B275" s="32"/>
      <c r="C275" s="32"/>
      <c r="D275" s="33"/>
      <c r="E275" s="33" t="s">
        <v>11</v>
      </c>
      <c r="F275" s="33" t="s">
        <v>12</v>
      </c>
      <c r="G275" s="33" t="s">
        <v>13</v>
      </c>
      <c r="H275" s="33"/>
      <c r="I275" s="33" t="s">
        <v>14</v>
      </c>
      <c r="J275" s="33" t="s">
        <v>15</v>
      </c>
      <c r="K275" s="33" t="s">
        <v>16</v>
      </c>
      <c r="L275" s="33" t="s">
        <v>17</v>
      </c>
      <c r="M275" s="33" t="s">
        <v>18</v>
      </c>
      <c r="N275" s="33" t="s">
        <v>19</v>
      </c>
      <c r="O275" s="33" t="s">
        <v>20</v>
      </c>
      <c r="P275" s="33" t="s">
        <v>21</v>
      </c>
    </row>
    <row r="276" s="19" customFormat="true" ht="15" hidden="false" customHeight="true" outlineLevel="0" collapsed="false">
      <c r="A276" s="25" t="s">
        <v>23</v>
      </c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 s="19" customFormat="true" ht="15" hidden="false" customHeight="false" outlineLevel="0" collapsed="false">
      <c r="A277" s="20" t="n">
        <v>71</v>
      </c>
      <c r="B277" s="16" t="s">
        <v>126</v>
      </c>
      <c r="C277" s="17" t="n">
        <v>70</v>
      </c>
      <c r="D277" s="18" t="n">
        <f aca="false">G277/12</f>
        <v>0.110833333333333</v>
      </c>
      <c r="E277" s="18" t="n">
        <v>0.49</v>
      </c>
      <c r="F277" s="18" t="n">
        <v>0.07</v>
      </c>
      <c r="G277" s="18" t="n">
        <v>1.33</v>
      </c>
      <c r="H277" s="18" t="n">
        <v>7.7</v>
      </c>
      <c r="I277" s="18" t="n">
        <v>0.021</v>
      </c>
      <c r="J277" s="18" t="n">
        <v>4.9</v>
      </c>
      <c r="K277" s="18"/>
      <c r="L277" s="18" t="n">
        <v>0.07</v>
      </c>
      <c r="M277" s="18" t="n">
        <v>11.9</v>
      </c>
      <c r="N277" s="18" t="n">
        <v>21</v>
      </c>
      <c r="O277" s="18" t="n">
        <v>9.8</v>
      </c>
      <c r="P277" s="18" t="n">
        <v>0.35</v>
      </c>
    </row>
    <row r="278" s="19" customFormat="true" ht="15" hidden="false" customHeight="false" outlineLevel="0" collapsed="false">
      <c r="A278" s="21" t="n">
        <v>297</v>
      </c>
      <c r="B278" s="16" t="s">
        <v>127</v>
      </c>
      <c r="C278" s="17" t="n">
        <v>65</v>
      </c>
      <c r="D278" s="18" t="n">
        <f aca="false">G278/12</f>
        <v>0.4025</v>
      </c>
      <c r="E278" s="18" t="n">
        <v>9.766</v>
      </c>
      <c r="F278" s="18" t="n">
        <v>8.827</v>
      </c>
      <c r="G278" s="18" t="n">
        <v>4.83</v>
      </c>
      <c r="H278" s="18" t="n">
        <v>138.091</v>
      </c>
      <c r="I278" s="18" t="n">
        <v>0.059</v>
      </c>
      <c r="J278" s="18" t="n">
        <v>0.96</v>
      </c>
      <c r="K278" s="18" t="n">
        <v>33.6</v>
      </c>
      <c r="L278" s="18" t="n">
        <v>0.714</v>
      </c>
      <c r="M278" s="18" t="n">
        <v>9.02</v>
      </c>
      <c r="N278" s="18" t="n">
        <v>85.52</v>
      </c>
      <c r="O278" s="18" t="n">
        <v>12.42</v>
      </c>
      <c r="P278" s="18" t="n">
        <v>0.968</v>
      </c>
    </row>
    <row r="279" s="19" customFormat="true" ht="15" hidden="false" customHeight="false" outlineLevel="0" collapsed="false">
      <c r="A279" s="20" t="n">
        <v>326</v>
      </c>
      <c r="B279" s="16" t="s">
        <v>128</v>
      </c>
      <c r="C279" s="17" t="n">
        <v>50</v>
      </c>
      <c r="D279" s="18" t="n">
        <f aca="false">G279/12</f>
        <v>0.26</v>
      </c>
      <c r="E279" s="18" t="n">
        <v>1.073</v>
      </c>
      <c r="F279" s="18" t="n">
        <v>2.28</v>
      </c>
      <c r="G279" s="18" t="n">
        <v>3.12</v>
      </c>
      <c r="H279" s="18" t="n">
        <v>37.81</v>
      </c>
      <c r="I279" s="18" t="n">
        <v>0.029</v>
      </c>
      <c r="J279" s="18" t="n">
        <v>0.15</v>
      </c>
      <c r="K279" s="18" t="n">
        <v>14.5</v>
      </c>
      <c r="L279" s="18" t="n">
        <v>0.075</v>
      </c>
      <c r="M279" s="18" t="n">
        <v>31.26</v>
      </c>
      <c r="N279" s="18" t="n">
        <v>25.98</v>
      </c>
      <c r="O279" s="18" t="n">
        <v>3.98</v>
      </c>
      <c r="P279" s="18" t="n">
        <v>0.069</v>
      </c>
    </row>
    <row r="280" s="19" customFormat="true" ht="15" hidden="false" customHeight="false" outlineLevel="0" collapsed="false">
      <c r="A280" s="21" t="s">
        <v>57</v>
      </c>
      <c r="B280" s="16" t="s">
        <v>58</v>
      </c>
      <c r="C280" s="17" t="n">
        <v>150</v>
      </c>
      <c r="D280" s="18" t="n">
        <f aca="false">G280/12</f>
        <v>0.9755</v>
      </c>
      <c r="E280" s="18" t="n">
        <v>3.893</v>
      </c>
      <c r="F280" s="18" t="n">
        <v>6.32</v>
      </c>
      <c r="G280" s="18" t="n">
        <v>11.706</v>
      </c>
      <c r="H280" s="18" t="n">
        <v>121.916</v>
      </c>
      <c r="I280" s="18" t="n">
        <v>0.07</v>
      </c>
      <c r="J280" s="18" t="n">
        <v>81.75</v>
      </c>
      <c r="K280" s="18" t="n">
        <v>60</v>
      </c>
      <c r="L280" s="18" t="n">
        <v>2.925</v>
      </c>
      <c r="M280" s="18" t="n">
        <v>86.55</v>
      </c>
      <c r="N280" s="18" t="n">
        <v>64.38</v>
      </c>
      <c r="O280" s="18" t="n">
        <v>33.84</v>
      </c>
      <c r="P280" s="18" t="n">
        <v>1.302</v>
      </c>
    </row>
    <row r="281" s="19" customFormat="true" ht="30" hidden="false" customHeight="false" outlineLevel="0" collapsed="false">
      <c r="A281" s="27" t="n">
        <v>379</v>
      </c>
      <c r="B281" s="16" t="s">
        <v>129</v>
      </c>
      <c r="C281" s="17" t="n">
        <v>200</v>
      </c>
      <c r="D281" s="18" t="n">
        <f aca="false">G281/12</f>
        <v>0.442083333333333</v>
      </c>
      <c r="E281" s="18" t="n">
        <v>3.9</v>
      </c>
      <c r="F281" s="18" t="n">
        <v>3</v>
      </c>
      <c r="G281" s="18" t="n">
        <v>5.305</v>
      </c>
      <c r="H281" s="18" t="n">
        <v>60</v>
      </c>
      <c r="I281" s="18" t="n">
        <v>0.023</v>
      </c>
      <c r="J281" s="18" t="n">
        <v>0.784</v>
      </c>
      <c r="K281" s="18" t="n">
        <v>10</v>
      </c>
      <c r="L281" s="18"/>
      <c r="M281" s="18" t="n">
        <v>124.766</v>
      </c>
      <c r="N281" s="18" t="n">
        <v>90</v>
      </c>
      <c r="O281" s="18" t="n">
        <v>14</v>
      </c>
      <c r="P281" s="18" t="n">
        <v>0.104</v>
      </c>
    </row>
    <row r="282" s="19" customFormat="true" ht="15" hidden="false" customHeight="false" outlineLevel="0" collapsed="false">
      <c r="A282" s="17" t="n">
        <v>0</v>
      </c>
      <c r="B282" s="16" t="s">
        <v>35</v>
      </c>
      <c r="C282" s="17" t="n">
        <v>100</v>
      </c>
      <c r="D282" s="18" t="n">
        <f aca="false">G282/12</f>
        <v>0.625</v>
      </c>
      <c r="E282" s="18" t="n">
        <v>0.8</v>
      </c>
      <c r="F282" s="18" t="n">
        <v>0.2</v>
      </c>
      <c r="G282" s="18" t="n">
        <v>7.5</v>
      </c>
      <c r="H282" s="18" t="n">
        <v>38</v>
      </c>
      <c r="I282" s="18" t="n">
        <v>0.06</v>
      </c>
      <c r="J282" s="18" t="n">
        <v>38</v>
      </c>
      <c r="K282" s="18" t="n">
        <v>0</v>
      </c>
      <c r="L282" s="18" t="n">
        <v>0.2</v>
      </c>
      <c r="M282" s="18" t="n">
        <v>35</v>
      </c>
      <c r="N282" s="18" t="n">
        <v>17</v>
      </c>
      <c r="O282" s="18" t="n">
        <v>11</v>
      </c>
      <c r="P282" s="18" t="n">
        <v>0.1</v>
      </c>
    </row>
    <row r="283" s="19" customFormat="true" ht="15" hidden="false" customHeight="false" outlineLevel="0" collapsed="false">
      <c r="A283" s="26"/>
      <c r="B283" s="16" t="s">
        <v>42</v>
      </c>
      <c r="C283" s="17" t="n">
        <v>40</v>
      </c>
      <c r="D283" s="18" t="n">
        <f aca="false">G283/12</f>
        <v>1.14</v>
      </c>
      <c r="E283" s="18" t="n">
        <v>2.64</v>
      </c>
      <c r="F283" s="18" t="n">
        <v>0.48</v>
      </c>
      <c r="G283" s="18" t="n">
        <v>13.68</v>
      </c>
      <c r="H283" s="18" t="n">
        <v>69.6</v>
      </c>
      <c r="I283" s="18" t="n">
        <v>0.08</v>
      </c>
      <c r="J283" s="18"/>
      <c r="K283" s="18" t="n">
        <v>2.4</v>
      </c>
      <c r="L283" s="18" t="n">
        <v>0.88</v>
      </c>
      <c r="M283" s="18" t="n">
        <v>14</v>
      </c>
      <c r="N283" s="18" t="n">
        <v>63.2</v>
      </c>
      <c r="O283" s="18" t="n">
        <v>18.8</v>
      </c>
      <c r="P283" s="18" t="n">
        <v>1.56</v>
      </c>
    </row>
    <row r="284" s="19" customFormat="true" ht="15" hidden="false" customHeight="false" outlineLevel="0" collapsed="false">
      <c r="A284" s="22" t="s">
        <v>31</v>
      </c>
      <c r="B284" s="22"/>
      <c r="C284" s="23" t="n">
        <f aca="false">SUM(C277:C283)</f>
        <v>675</v>
      </c>
      <c r="D284" s="18" t="n">
        <f aca="false">G284/12</f>
        <v>3.95591666666667</v>
      </c>
      <c r="E284" s="24" t="n">
        <f aca="false">SUM(E277:E283)</f>
        <v>22.562</v>
      </c>
      <c r="F284" s="24" t="n">
        <f aca="false">SUM(F277:F283)</f>
        <v>21.177</v>
      </c>
      <c r="G284" s="24" t="n">
        <f aca="false">SUM(G277:G283)</f>
        <v>47.471</v>
      </c>
      <c r="H284" s="24" t="n">
        <f aca="false">SUM(H277:H283)</f>
        <v>473.117</v>
      </c>
      <c r="I284" s="24" t="n">
        <f aca="false">SUM(I277:I283)</f>
        <v>0.342</v>
      </c>
      <c r="J284" s="24" t="n">
        <f aca="false">SUM(J277:J283)</f>
        <v>126.544</v>
      </c>
      <c r="K284" s="24" t="n">
        <f aca="false">SUM(K277:K283)</f>
        <v>120.5</v>
      </c>
      <c r="L284" s="24" t="n">
        <f aca="false">SUM(L277:L283)</f>
        <v>4.864</v>
      </c>
      <c r="M284" s="24" t="n">
        <f aca="false">SUM(M277:M283)</f>
        <v>312.496</v>
      </c>
      <c r="N284" s="24" t="n">
        <f aca="false">SUM(N277:N283)</f>
        <v>367.08</v>
      </c>
      <c r="O284" s="24" t="n">
        <f aca="false">SUM(O277:O283)</f>
        <v>103.84</v>
      </c>
      <c r="P284" s="24" t="n">
        <f aca="false">SUM(P277:P283)</f>
        <v>4.453</v>
      </c>
    </row>
    <row r="285" s="19" customFormat="true" ht="15" hidden="false" customHeight="true" outlineLevel="0" collapsed="false">
      <c r="A285" s="25" t="s">
        <v>32</v>
      </c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</row>
    <row r="286" s="19" customFormat="true" ht="30" hidden="false" customHeight="false" outlineLevel="0" collapsed="false">
      <c r="A286" s="26"/>
      <c r="B286" s="16" t="s">
        <v>33</v>
      </c>
      <c r="C286" s="17" t="n">
        <v>20</v>
      </c>
      <c r="D286" s="18" t="n">
        <f aca="false">G286/12</f>
        <v>0.64525</v>
      </c>
      <c r="E286" s="18" t="n">
        <v>1.646</v>
      </c>
      <c r="F286" s="18" t="n">
        <v>4.442</v>
      </c>
      <c r="G286" s="18" t="n">
        <v>7.743</v>
      </c>
      <c r="H286" s="18" t="n">
        <v>78.464</v>
      </c>
      <c r="I286" s="18" t="n">
        <v>0.036</v>
      </c>
      <c r="J286" s="18" t="n">
        <v>0.866</v>
      </c>
      <c r="K286" s="18" t="n">
        <v>37.312</v>
      </c>
      <c r="L286" s="18" t="n">
        <v>2.123</v>
      </c>
      <c r="M286" s="18" t="n">
        <v>24.288</v>
      </c>
      <c r="N286" s="18" t="n">
        <v>40.864</v>
      </c>
      <c r="O286" s="18" t="n">
        <v>27.504</v>
      </c>
      <c r="P286" s="18" t="n">
        <v>0.562</v>
      </c>
    </row>
    <row r="287" s="19" customFormat="true" ht="15" hidden="false" customHeight="false" outlineLevel="0" collapsed="false">
      <c r="A287" s="17" t="n">
        <v>386</v>
      </c>
      <c r="B287" s="16" t="s">
        <v>34</v>
      </c>
      <c r="C287" s="17" t="n">
        <v>90</v>
      </c>
      <c r="D287" s="18" t="n">
        <f aca="false">G287/12</f>
        <v>0.4425</v>
      </c>
      <c r="E287" s="18" t="n">
        <v>3.69</v>
      </c>
      <c r="F287" s="18" t="n">
        <v>1.35</v>
      </c>
      <c r="G287" s="18" t="n">
        <v>5.31</v>
      </c>
      <c r="H287" s="18" t="n">
        <v>51.3</v>
      </c>
      <c r="I287" s="18"/>
      <c r="J287" s="18" t="n">
        <v>0.54</v>
      </c>
      <c r="K287" s="18" t="n">
        <v>9</v>
      </c>
      <c r="L287" s="18"/>
      <c r="M287" s="18" t="n">
        <v>111.6</v>
      </c>
      <c r="N287" s="18" t="n">
        <v>85.5</v>
      </c>
      <c r="O287" s="18" t="n">
        <v>13.5</v>
      </c>
      <c r="P287" s="18" t="n">
        <v>0.09</v>
      </c>
    </row>
    <row r="288" s="19" customFormat="true" ht="15" hidden="false" customHeight="false" outlineLevel="0" collapsed="false">
      <c r="A288" s="17" t="n">
        <v>0</v>
      </c>
      <c r="B288" s="16" t="s">
        <v>35</v>
      </c>
      <c r="C288" s="17" t="n">
        <v>150</v>
      </c>
      <c r="D288" s="18" t="n">
        <f aca="false">G288/12</f>
        <v>0.9375</v>
      </c>
      <c r="E288" s="18" t="n">
        <v>1.2</v>
      </c>
      <c r="F288" s="18" t="n">
        <v>0.3</v>
      </c>
      <c r="G288" s="18" t="n">
        <v>11.25</v>
      </c>
      <c r="H288" s="18" t="n">
        <v>57</v>
      </c>
      <c r="I288" s="18" t="n">
        <v>0.09</v>
      </c>
      <c r="J288" s="18" t="n">
        <v>57</v>
      </c>
      <c r="K288" s="18"/>
      <c r="L288" s="18" t="n">
        <v>0.3</v>
      </c>
      <c r="M288" s="18" t="n">
        <v>52.5</v>
      </c>
      <c r="N288" s="18" t="n">
        <v>25.5</v>
      </c>
      <c r="O288" s="18" t="n">
        <v>16.5</v>
      </c>
      <c r="P288" s="18" t="n">
        <v>0.15</v>
      </c>
    </row>
    <row r="289" s="19" customFormat="true" ht="15" hidden="false" customHeight="false" outlineLevel="0" collapsed="false">
      <c r="A289" s="22" t="s">
        <v>36</v>
      </c>
      <c r="B289" s="22"/>
      <c r="C289" s="23" t="n">
        <f aca="false">SUM(C286:C288)</f>
        <v>260</v>
      </c>
      <c r="D289" s="18" t="n">
        <f aca="false">G289/12</f>
        <v>2.02525</v>
      </c>
      <c r="E289" s="24" t="n">
        <f aca="false">SUM(E286:E288)</f>
        <v>6.536</v>
      </c>
      <c r="F289" s="24" t="n">
        <f aca="false">SUM(F286:F288)</f>
        <v>6.092</v>
      </c>
      <c r="G289" s="24" t="n">
        <f aca="false">SUM(G286:G288)</f>
        <v>24.303</v>
      </c>
      <c r="H289" s="24" t="n">
        <f aca="false">SUM(H286:H288)</f>
        <v>186.764</v>
      </c>
      <c r="I289" s="24" t="n">
        <f aca="false">SUM(I286:I288)</f>
        <v>0.126</v>
      </c>
      <c r="J289" s="24" t="n">
        <f aca="false">SUM(J286:J288)</f>
        <v>58.406</v>
      </c>
      <c r="K289" s="24" t="n">
        <f aca="false">SUM(K286:K288)</f>
        <v>46.312</v>
      </c>
      <c r="L289" s="24" t="n">
        <f aca="false">SUM(L286:L288)</f>
        <v>2.423</v>
      </c>
      <c r="M289" s="24" t="n">
        <f aca="false">SUM(M286:M288)</f>
        <v>188.388</v>
      </c>
      <c r="N289" s="24" t="n">
        <f aca="false">SUM(N286:N288)</f>
        <v>151.864</v>
      </c>
      <c r="O289" s="24" t="n">
        <f aca="false">SUM(O286:O288)</f>
        <v>57.504</v>
      </c>
      <c r="P289" s="24" t="n">
        <f aca="false">SUM(P286:P288)</f>
        <v>0.802</v>
      </c>
    </row>
    <row r="290" s="19" customFormat="true" ht="15" hidden="false" customHeight="true" outlineLevel="0" collapsed="false">
      <c r="A290" s="25" t="s">
        <v>37</v>
      </c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</row>
    <row r="291" s="19" customFormat="true" ht="30" hidden="false" customHeight="false" outlineLevel="0" collapsed="false">
      <c r="A291" s="20" t="n">
        <v>82</v>
      </c>
      <c r="B291" s="16" t="s">
        <v>130</v>
      </c>
      <c r="C291" s="17" t="n">
        <v>250</v>
      </c>
      <c r="D291" s="18" t="n">
        <f aca="false">G291/12</f>
        <v>1.14533333333333</v>
      </c>
      <c r="E291" s="18" t="n">
        <v>2.014</v>
      </c>
      <c r="F291" s="18" t="n">
        <v>5.165</v>
      </c>
      <c r="G291" s="18" t="n">
        <v>13.744</v>
      </c>
      <c r="H291" s="18" t="n">
        <v>110.485</v>
      </c>
      <c r="I291" s="18" t="n">
        <v>0.061</v>
      </c>
      <c r="J291" s="18" t="n">
        <v>22.1</v>
      </c>
      <c r="K291" s="18" t="n">
        <v>200</v>
      </c>
      <c r="L291" s="18" t="n">
        <v>2.42</v>
      </c>
      <c r="M291" s="18" t="n">
        <v>37.48</v>
      </c>
      <c r="N291" s="18" t="n">
        <v>52.59</v>
      </c>
      <c r="O291" s="18" t="n">
        <v>26.02</v>
      </c>
      <c r="P291" s="18" t="n">
        <v>1.232</v>
      </c>
    </row>
    <row r="292" s="19" customFormat="true" ht="30" hidden="false" customHeight="false" outlineLevel="0" collapsed="false">
      <c r="A292" s="27" t="n">
        <v>291</v>
      </c>
      <c r="B292" s="16" t="s">
        <v>131</v>
      </c>
      <c r="C292" s="17" t="n">
        <v>250</v>
      </c>
      <c r="D292" s="18" t="n">
        <f aca="false">G292/12</f>
        <v>3.58741666666667</v>
      </c>
      <c r="E292" s="18" t="n">
        <v>31.665</v>
      </c>
      <c r="F292" s="18" t="n">
        <v>12.729</v>
      </c>
      <c r="G292" s="18" t="n">
        <v>43.049</v>
      </c>
      <c r="H292" s="18" t="n">
        <v>415.686</v>
      </c>
      <c r="I292" s="18" t="n">
        <v>0.207</v>
      </c>
      <c r="J292" s="18" t="n">
        <v>8.27</v>
      </c>
      <c r="K292" s="18" t="n">
        <v>328.4</v>
      </c>
      <c r="L292" s="18" t="n">
        <v>3.82</v>
      </c>
      <c r="M292" s="18" t="n">
        <v>54.474</v>
      </c>
      <c r="N292" s="18" t="n">
        <v>405.738</v>
      </c>
      <c r="O292" s="18" t="n">
        <v>58.316</v>
      </c>
      <c r="P292" s="18" t="n">
        <v>3.076</v>
      </c>
    </row>
    <row r="293" s="19" customFormat="true" ht="30" hidden="false" customHeight="false" outlineLevel="0" collapsed="false">
      <c r="A293" s="21" t="n">
        <v>349</v>
      </c>
      <c r="B293" s="16" t="s">
        <v>59</v>
      </c>
      <c r="C293" s="17" t="n">
        <v>200</v>
      </c>
      <c r="D293" s="18" t="n">
        <f aca="false">G293/12</f>
        <v>0.845416666666667</v>
      </c>
      <c r="E293" s="18" t="n">
        <v>0.78</v>
      </c>
      <c r="F293" s="18" t="n">
        <v>0.06</v>
      </c>
      <c r="G293" s="18" t="n">
        <v>10.145</v>
      </c>
      <c r="H293" s="18" t="n">
        <v>45.4</v>
      </c>
      <c r="I293" s="18" t="n">
        <v>0.02</v>
      </c>
      <c r="J293" s="18" t="n">
        <v>0.8</v>
      </c>
      <c r="K293" s="18"/>
      <c r="L293" s="18" t="n">
        <v>1.1</v>
      </c>
      <c r="M293" s="18" t="n">
        <v>32</v>
      </c>
      <c r="N293" s="18" t="n">
        <v>29.2</v>
      </c>
      <c r="O293" s="18" t="n">
        <v>21</v>
      </c>
      <c r="P293" s="18" t="n">
        <v>0.64</v>
      </c>
    </row>
    <row r="294" s="19" customFormat="true" ht="15" hidden="false" customHeight="false" outlineLevel="0" collapsed="false">
      <c r="A294" s="26"/>
      <c r="B294" s="16" t="s">
        <v>42</v>
      </c>
      <c r="C294" s="17" t="n">
        <v>50</v>
      </c>
      <c r="D294" s="18" t="n">
        <f aca="false">G294/12</f>
        <v>1.425</v>
      </c>
      <c r="E294" s="18" t="n">
        <v>3.3</v>
      </c>
      <c r="F294" s="18" t="n">
        <v>0.6</v>
      </c>
      <c r="G294" s="18" t="n">
        <v>17.1</v>
      </c>
      <c r="H294" s="18" t="n">
        <v>87</v>
      </c>
      <c r="I294" s="18" t="n">
        <v>0.1</v>
      </c>
      <c r="J294" s="18"/>
      <c r="K294" s="18" t="n">
        <v>3</v>
      </c>
      <c r="L294" s="18" t="n">
        <v>1.1</v>
      </c>
      <c r="M294" s="18" t="n">
        <v>17.5</v>
      </c>
      <c r="N294" s="18" t="n">
        <v>79</v>
      </c>
      <c r="O294" s="18" t="n">
        <v>23.5</v>
      </c>
      <c r="P294" s="18" t="n">
        <v>1.95</v>
      </c>
    </row>
    <row r="295" s="19" customFormat="true" ht="15" hidden="false" customHeight="false" outlineLevel="0" collapsed="false">
      <c r="A295" s="26"/>
      <c r="B295" s="16"/>
      <c r="C295" s="17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 s="19" customFormat="true" ht="15" hidden="false" customHeight="false" outlineLevel="0" collapsed="false">
      <c r="A296" s="22" t="s">
        <v>44</v>
      </c>
      <c r="B296" s="22"/>
      <c r="C296" s="23" t="n">
        <f aca="false">SUM(C291:C295)</f>
        <v>750</v>
      </c>
      <c r="D296" s="18" t="n">
        <f aca="false">G296/12</f>
        <v>7.00316666666667</v>
      </c>
      <c r="E296" s="24" t="n">
        <f aca="false">SUM(E291:E295)</f>
        <v>37.759</v>
      </c>
      <c r="F296" s="24" t="n">
        <f aca="false">SUM(F291:F295)</f>
        <v>18.554</v>
      </c>
      <c r="G296" s="24" t="n">
        <f aca="false">SUM(G291:G295)</f>
        <v>84.038</v>
      </c>
      <c r="H296" s="24" t="n">
        <f aca="false">SUM(H291:H295)</f>
        <v>658.571</v>
      </c>
      <c r="I296" s="24" t="n">
        <f aca="false">SUM(I291:I295)</f>
        <v>0.388</v>
      </c>
      <c r="J296" s="24" t="n">
        <f aca="false">SUM(J291:J295)</f>
        <v>31.17</v>
      </c>
      <c r="K296" s="24" t="n">
        <f aca="false">SUM(K291:K295)</f>
        <v>531.4</v>
      </c>
      <c r="L296" s="24" t="n">
        <f aca="false">SUM(L291:L295)</f>
        <v>8.44</v>
      </c>
      <c r="M296" s="24" t="n">
        <f aca="false">SUM(M291:M295)</f>
        <v>141.454</v>
      </c>
      <c r="N296" s="24" t="n">
        <f aca="false">SUM(N291:N295)</f>
        <v>566.528</v>
      </c>
      <c r="O296" s="24" t="n">
        <f aca="false">SUM(O291:O295)</f>
        <v>128.836</v>
      </c>
      <c r="P296" s="24" t="n">
        <f aca="false">SUM(P291:P295)</f>
        <v>6.898</v>
      </c>
    </row>
    <row r="297" s="19" customFormat="true" ht="15" hidden="false" customHeight="true" outlineLevel="0" collapsed="false">
      <c r="A297" s="25" t="s">
        <v>45</v>
      </c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</row>
    <row r="298" s="19" customFormat="true" ht="30" hidden="false" customHeight="false" outlineLevel="0" collapsed="false">
      <c r="A298" s="26"/>
      <c r="B298" s="16" t="s">
        <v>33</v>
      </c>
      <c r="C298" s="17" t="n">
        <v>20</v>
      </c>
      <c r="D298" s="18" t="n">
        <f aca="false">G298/12</f>
        <v>0.64525</v>
      </c>
      <c r="E298" s="18" t="n">
        <v>1.646</v>
      </c>
      <c r="F298" s="18" t="n">
        <v>4.442</v>
      </c>
      <c r="G298" s="18" t="n">
        <v>7.743</v>
      </c>
      <c r="H298" s="18" t="n">
        <v>78.464</v>
      </c>
      <c r="I298" s="18" t="n">
        <v>0.036</v>
      </c>
      <c r="J298" s="18" t="n">
        <v>0.866</v>
      </c>
      <c r="K298" s="18" t="n">
        <v>37.312</v>
      </c>
      <c r="L298" s="18" t="n">
        <v>2.123</v>
      </c>
      <c r="M298" s="18" t="n">
        <v>24.288</v>
      </c>
      <c r="N298" s="18" t="n">
        <v>40.864</v>
      </c>
      <c r="O298" s="18" t="n">
        <v>27.504</v>
      </c>
      <c r="P298" s="18" t="n">
        <v>0.562</v>
      </c>
    </row>
    <row r="299" s="19" customFormat="true" ht="15" hidden="false" customHeight="false" outlineLevel="0" collapsed="false">
      <c r="A299" s="17" t="n">
        <v>386</v>
      </c>
      <c r="B299" s="16" t="s">
        <v>34</v>
      </c>
      <c r="C299" s="17" t="n">
        <v>90</v>
      </c>
      <c r="D299" s="18" t="n">
        <f aca="false">G299/12</f>
        <v>0.4425</v>
      </c>
      <c r="E299" s="18" t="n">
        <v>3.69</v>
      </c>
      <c r="F299" s="18" t="n">
        <v>1.35</v>
      </c>
      <c r="G299" s="18" t="n">
        <v>5.31</v>
      </c>
      <c r="H299" s="18" t="n">
        <v>51.3</v>
      </c>
      <c r="I299" s="18"/>
      <c r="J299" s="18" t="n">
        <v>0.54</v>
      </c>
      <c r="K299" s="18" t="n">
        <v>9</v>
      </c>
      <c r="L299" s="18"/>
      <c r="M299" s="18" t="n">
        <v>111.6</v>
      </c>
      <c r="N299" s="18" t="n">
        <v>85.5</v>
      </c>
      <c r="O299" s="18" t="n">
        <v>13.5</v>
      </c>
      <c r="P299" s="18" t="n">
        <v>0.09</v>
      </c>
    </row>
    <row r="300" s="19" customFormat="true" ht="15" hidden="false" customHeight="false" outlineLevel="0" collapsed="false">
      <c r="A300" s="17" t="n">
        <v>0</v>
      </c>
      <c r="B300" s="16" t="s">
        <v>35</v>
      </c>
      <c r="C300" s="17" t="n">
        <v>150</v>
      </c>
      <c r="D300" s="18" t="n">
        <f aca="false">G300/12</f>
        <v>0.9375</v>
      </c>
      <c r="E300" s="18" t="n">
        <v>1.2</v>
      </c>
      <c r="F300" s="18" t="n">
        <v>0.3</v>
      </c>
      <c r="G300" s="18" t="n">
        <v>11.25</v>
      </c>
      <c r="H300" s="18" t="n">
        <v>57</v>
      </c>
      <c r="I300" s="18" t="n">
        <v>0.09</v>
      </c>
      <c r="J300" s="18" t="n">
        <v>57</v>
      </c>
      <c r="K300" s="18"/>
      <c r="L300" s="18" t="n">
        <v>0.3</v>
      </c>
      <c r="M300" s="18" t="n">
        <v>52.5</v>
      </c>
      <c r="N300" s="18" t="n">
        <v>25.5</v>
      </c>
      <c r="O300" s="18" t="n">
        <v>16.5</v>
      </c>
      <c r="P300" s="18" t="n">
        <v>0.15</v>
      </c>
    </row>
    <row r="301" s="19" customFormat="true" ht="15" hidden="false" customHeight="false" outlineLevel="0" collapsed="false">
      <c r="A301" s="22" t="s">
        <v>47</v>
      </c>
      <c r="B301" s="22"/>
      <c r="C301" s="23" t="n">
        <f aca="false">SUM(C298:C300)</f>
        <v>260</v>
      </c>
      <c r="D301" s="18" t="n">
        <f aca="false">G301/12</f>
        <v>2.02525</v>
      </c>
      <c r="E301" s="24" t="n">
        <f aca="false">SUM(E298:E300)</f>
        <v>6.536</v>
      </c>
      <c r="F301" s="24" t="n">
        <f aca="false">SUM(F298:F300)</f>
        <v>6.092</v>
      </c>
      <c r="G301" s="24" t="n">
        <f aca="false">SUM(G298:G300)</f>
        <v>24.303</v>
      </c>
      <c r="H301" s="24" t="n">
        <f aca="false">SUM(H298:H300)</f>
        <v>186.764</v>
      </c>
      <c r="I301" s="24" t="n">
        <f aca="false">SUM(I298:I300)</f>
        <v>0.126</v>
      </c>
      <c r="J301" s="24" t="n">
        <f aca="false">SUM(J298:J300)</f>
        <v>58.406</v>
      </c>
      <c r="K301" s="24" t="n">
        <f aca="false">SUM(K298:K300)</f>
        <v>46.312</v>
      </c>
      <c r="L301" s="24" t="n">
        <f aca="false">SUM(L298:L300)</f>
        <v>2.423</v>
      </c>
      <c r="M301" s="24" t="n">
        <f aca="false">SUM(M298:M300)</f>
        <v>188.388</v>
      </c>
      <c r="N301" s="24" t="n">
        <f aca="false">SUM(N298:N300)</f>
        <v>151.864</v>
      </c>
      <c r="O301" s="24" t="n">
        <f aca="false">SUM(O298:O300)</f>
        <v>57.504</v>
      </c>
      <c r="P301" s="24" t="n">
        <f aca="false">SUM(P298:P300)</f>
        <v>0.802</v>
      </c>
    </row>
    <row r="302" s="19" customFormat="true" ht="15" hidden="false" customHeight="false" outlineLevel="0" collapsed="false">
      <c r="A302" s="28" t="s">
        <v>132</v>
      </c>
      <c r="B302" s="28"/>
      <c r="C302" s="29" t="n">
        <f aca="false">C301+C296+C289+C284</f>
        <v>1945</v>
      </c>
      <c r="D302" s="30" t="n">
        <f aca="false">D301+D296+D289+D284</f>
        <v>15.0095833333333</v>
      </c>
      <c r="E302" s="30" t="n">
        <f aca="false">E301+E296+E289+E284</f>
        <v>73.393</v>
      </c>
      <c r="F302" s="30" t="n">
        <f aca="false">F301+F296+F289+F284</f>
        <v>51.915</v>
      </c>
      <c r="G302" s="30" t="n">
        <f aca="false">G301+G296+G289+G284</f>
        <v>180.115</v>
      </c>
      <c r="H302" s="30" t="n">
        <f aca="false">H301+H296+H289+H284</f>
        <v>1505.216</v>
      </c>
      <c r="I302" s="30" t="n">
        <f aca="false">I301+I296+I289+I284</f>
        <v>0.982</v>
      </c>
      <c r="J302" s="30" t="n">
        <f aca="false">J301+J296+J289+J284</f>
        <v>274.526</v>
      </c>
      <c r="K302" s="30" t="n">
        <f aca="false">K301+K296+K289+K284</f>
        <v>744.524</v>
      </c>
      <c r="L302" s="30" t="n">
        <f aca="false">L301+L296+L289+L284</f>
        <v>18.15</v>
      </c>
      <c r="M302" s="30" t="n">
        <f aca="false">M301+M296+M289+M284</f>
        <v>830.726</v>
      </c>
      <c r="N302" s="30" t="n">
        <f aca="false">N301+N296+N289+N284</f>
        <v>1237.336</v>
      </c>
      <c r="O302" s="30" t="n">
        <f aca="false">O301+O296+O289+O284</f>
        <v>347.684</v>
      </c>
      <c r="P302" s="30" t="n">
        <f aca="false">P301+P296+P289+P284</f>
        <v>12.955</v>
      </c>
    </row>
    <row r="303" s="19" customFormat="true" ht="15" hidden="false" customHeight="false" outlineLevel="0" collapsed="false">
      <c r="A303" s="28" t="s">
        <v>133</v>
      </c>
      <c r="B303" s="28"/>
      <c r="C303" s="29" t="n">
        <f aca="false">C302+C272+C243+C211+C181+C151+C122+C93+C63+C33</f>
        <v>19642</v>
      </c>
      <c r="D303" s="30" t="n">
        <f aca="false">D302+D272+D243+D211+D181+D151+D122+D93+D63+D33</f>
        <v>146.94575</v>
      </c>
      <c r="E303" s="30" t="n">
        <f aca="false">E302+E272+E243+E211+E181+E151+E122+E93+E63+E33</f>
        <v>687.782</v>
      </c>
      <c r="F303" s="30" t="n">
        <f aca="false">F302+F272+F243+F211+F181+F151+F122+F93+F63+F33</f>
        <v>512.994</v>
      </c>
      <c r="G303" s="30" t="n">
        <f aca="false">G302+G272+G243+G211+G181+G151+G122+G93+G63+G33</f>
        <v>1763.349</v>
      </c>
      <c r="H303" s="30" t="n">
        <f aca="false">H302+H272+H243+H211+H181+H151+H122+H93+H63+H33</f>
        <v>14678.348</v>
      </c>
      <c r="I303" s="30" t="n">
        <f aca="false">I302+I272+I243+I211+I181+I151+I122+I93+I63+I33</f>
        <v>10.384</v>
      </c>
      <c r="J303" s="30" t="n">
        <f aca="false">J302+J272+J243+J211+J181+J151+J122+J93+J63+J33</f>
        <v>1855.993</v>
      </c>
      <c r="K303" s="30" t="n">
        <f aca="false">K302+K272+K243+K211+K181+K151+K122+K93+K63+K33</f>
        <v>6718.958</v>
      </c>
      <c r="L303" s="30" t="n">
        <f aca="false">L302+L272+L243+L211+L181+L151+L122+L93+L63+L33</f>
        <v>163.415</v>
      </c>
      <c r="M303" s="30" t="n">
        <f aca="false">M302+M272+M243+M211+M181+M151+M122+M93+M63+M33</f>
        <v>7802.694</v>
      </c>
      <c r="N303" s="30" t="n">
        <f aca="false">N302+N272+N243+N211+N181+N151+N122+N93+N63+N33</f>
        <v>11988.499</v>
      </c>
      <c r="O303" s="30" t="n">
        <f aca="false">O302+O272+O243+O211+O181+O151+O122+O93+O63+O33</f>
        <v>3685.59</v>
      </c>
      <c r="P303" s="30" t="n">
        <f aca="false">P302+P272+P243+P211+P181+P151+P122+P93+P63+P33</f>
        <v>187.078</v>
      </c>
    </row>
    <row r="305" customFormat="false" ht="15" hidden="false" customHeight="false" outlineLevel="0" collapsed="false">
      <c r="D305" s="43" t="s">
        <v>134</v>
      </c>
      <c r="E305" s="44" t="n">
        <v>10</v>
      </c>
    </row>
    <row r="306" s="49" customFormat="true" ht="15" hidden="false" customHeight="true" outlineLevel="0" collapsed="false">
      <c r="A306" s="45"/>
      <c r="B306" s="45"/>
      <c r="C306" s="46" t="s">
        <v>5</v>
      </c>
      <c r="D306" s="47" t="s">
        <v>6</v>
      </c>
      <c r="E306" s="46" t="s">
        <v>7</v>
      </c>
      <c r="F306" s="46"/>
      <c r="G306" s="46"/>
      <c r="H306" s="46" t="s">
        <v>8</v>
      </c>
      <c r="I306" s="46" t="s">
        <v>9</v>
      </c>
      <c r="J306" s="46"/>
      <c r="K306" s="46"/>
      <c r="L306" s="46"/>
      <c r="M306" s="48" t="s">
        <v>10</v>
      </c>
      <c r="N306" s="48"/>
      <c r="O306" s="48"/>
      <c r="P306" s="48"/>
    </row>
    <row r="307" s="49" customFormat="true" ht="28.5" hidden="false" customHeight="false" outlineLevel="0" collapsed="false">
      <c r="A307" s="45"/>
      <c r="B307" s="45"/>
      <c r="C307" s="46"/>
      <c r="D307" s="47"/>
      <c r="E307" s="46" t="s">
        <v>11</v>
      </c>
      <c r="F307" s="46" t="s">
        <v>12</v>
      </c>
      <c r="G307" s="46" t="s">
        <v>13</v>
      </c>
      <c r="H307" s="46"/>
      <c r="I307" s="46" t="s">
        <v>14</v>
      </c>
      <c r="J307" s="46" t="s">
        <v>15</v>
      </c>
      <c r="K307" s="46" t="s">
        <v>16</v>
      </c>
      <c r="L307" s="46" t="s">
        <v>17</v>
      </c>
      <c r="M307" s="46" t="s">
        <v>18</v>
      </c>
      <c r="N307" s="46" t="s">
        <v>19</v>
      </c>
      <c r="O307" s="46" t="s">
        <v>20</v>
      </c>
      <c r="P307" s="46" t="s">
        <v>21</v>
      </c>
    </row>
    <row r="308" s="49" customFormat="true" ht="15" hidden="false" customHeight="false" outlineLevel="0" collapsed="false">
      <c r="A308" s="50" t="s">
        <v>135</v>
      </c>
      <c r="B308" s="50"/>
      <c r="C308" s="51" t="n">
        <f aca="false">C14+C43+C74+C103+C132+C162+C192+C223+C253+C284</f>
        <v>6267</v>
      </c>
      <c r="D308" s="52" t="n">
        <f aca="false">D14+D43+D74+D103+D132+D162+D192+D223+D253+D284</f>
        <v>44.3865</v>
      </c>
      <c r="E308" s="52" t="n">
        <f aca="false">E14+E43+E74+E103+E132+E162+E192+E223+E253+E284</f>
        <v>248.401</v>
      </c>
      <c r="F308" s="52" t="n">
        <f aca="false">F14+F43+F74+F103+F132+F162+F192+F223+F253+F284</f>
        <v>177.975</v>
      </c>
      <c r="G308" s="52" t="n">
        <f aca="false">G14+G43+G74+G103+G132+G162+G192+G223+G253+G284</f>
        <v>532.638</v>
      </c>
      <c r="H308" s="52" t="n">
        <f aca="false">H14+H43+H74+H103+H132+H162+H192+H223+H253+H284</f>
        <v>4772.792</v>
      </c>
      <c r="I308" s="52" t="n">
        <f aca="false">I14+I43+I74+I103+I132+I162+I192+I223+I253+I284</f>
        <v>3.654</v>
      </c>
      <c r="J308" s="52" t="n">
        <f aca="false">J14+J43+J74+J103+J132+J162+J192+J223+J253+J284</f>
        <v>475.227</v>
      </c>
      <c r="K308" s="52" t="n">
        <f aca="false">K14+K43+K74+K103+K132+K162+K192+K223+K253+K284</f>
        <v>1717.768</v>
      </c>
      <c r="L308" s="52" t="n">
        <f aca="false">L14+L43+L74+L103+L132+L162+L192+L223+L253+L284</f>
        <v>39.448</v>
      </c>
      <c r="M308" s="52" t="n">
        <f aca="false">M14+M43+M74+M103+M132+M162+M192+M223+M253+M284</f>
        <v>2538.321</v>
      </c>
      <c r="N308" s="52" t="n">
        <f aca="false">N14+N43+N74+N103+N132+N162+N192+N223+N253+N284</f>
        <v>4260.24</v>
      </c>
      <c r="O308" s="52" t="n">
        <f aca="false">O14+O43+O74+O103+O132+O162+O192+O223+O253+O284</f>
        <v>1172.13</v>
      </c>
      <c r="P308" s="52" t="n">
        <f aca="false">P14+P43+P74+P103+P132+P162+P192+P223+P253+P284</f>
        <v>63.609</v>
      </c>
    </row>
    <row r="309" s="49" customFormat="true" ht="15" hidden="false" customHeight="false" outlineLevel="0" collapsed="false">
      <c r="A309" s="53" t="s">
        <v>136</v>
      </c>
      <c r="B309" s="53"/>
      <c r="C309" s="51" t="n">
        <f aca="false">C308/10</f>
        <v>626.7</v>
      </c>
      <c r="D309" s="52" t="n">
        <f aca="false">D308/10</f>
        <v>4.43865</v>
      </c>
      <c r="E309" s="52" t="n">
        <f aca="false">E308/$E$305</f>
        <v>24.8401</v>
      </c>
      <c r="F309" s="52" t="n">
        <f aca="false">F308/$E$305</f>
        <v>17.7975</v>
      </c>
      <c r="G309" s="52" t="n">
        <f aca="false">G308/$E$305</f>
        <v>53.2638</v>
      </c>
      <c r="H309" s="52" t="n">
        <f aca="false">H308/$E$305</f>
        <v>477.2792</v>
      </c>
      <c r="I309" s="52" t="n">
        <f aca="false">I308/$E$305</f>
        <v>0.3654</v>
      </c>
      <c r="J309" s="52" t="n">
        <f aca="false">J308/$E$305</f>
        <v>47.5227</v>
      </c>
      <c r="K309" s="52" t="n">
        <f aca="false">K308/$E$305</f>
        <v>171.7768</v>
      </c>
      <c r="L309" s="52" t="n">
        <f aca="false">L308/$E$305</f>
        <v>3.9448</v>
      </c>
      <c r="M309" s="52" t="n">
        <f aca="false">M308/$E$305</f>
        <v>253.8321</v>
      </c>
      <c r="N309" s="52" t="n">
        <f aca="false">N308/$E$305</f>
        <v>426.024</v>
      </c>
      <c r="O309" s="52" t="n">
        <f aca="false">O308/$E$305</f>
        <v>117.213</v>
      </c>
      <c r="P309" s="52" t="n">
        <f aca="false">P308/$E$305</f>
        <v>6.3609</v>
      </c>
    </row>
    <row r="310" s="49" customFormat="true" ht="15" hidden="false" customHeight="false" outlineLevel="0" collapsed="false">
      <c r="A310" s="53" t="s">
        <v>137</v>
      </c>
      <c r="B310" s="53"/>
      <c r="C310" s="54"/>
      <c r="D310" s="55"/>
      <c r="E310" s="56" t="n">
        <f aca="false">4*E309/$H$309</f>
        <v>0.208180871908937</v>
      </c>
      <c r="F310" s="56" t="n">
        <f aca="false">4*F309/$H$309</f>
        <v>0.14915797713372</v>
      </c>
      <c r="G310" s="56" t="n">
        <f aca="false">4*G309/$H$309</f>
        <v>0.44639531745779</v>
      </c>
      <c r="H310" s="57"/>
      <c r="I310" s="58"/>
      <c r="J310" s="58"/>
      <c r="K310" s="58"/>
      <c r="L310" s="58"/>
      <c r="M310" s="58"/>
      <c r="N310" s="58"/>
      <c r="O310" s="58"/>
      <c r="P310" s="58"/>
    </row>
    <row r="311" s="49" customFormat="true" ht="15" hidden="false" customHeight="false" outlineLevel="0" collapsed="false">
      <c r="A311" s="53" t="s">
        <v>138</v>
      </c>
      <c r="B311" s="53"/>
      <c r="C311" s="54"/>
      <c r="D311" s="55"/>
      <c r="E311" s="59" t="n">
        <f aca="false">E309/E327</f>
        <v>0.264256382978723</v>
      </c>
      <c r="F311" s="59" t="n">
        <f aca="false">F309/F327</f>
        <v>0.261727941176471</v>
      </c>
      <c r="G311" s="59" t="n">
        <f aca="false">G309/G327</f>
        <v>0.201756818181818</v>
      </c>
      <c r="H311" s="59" t="n">
        <f aca="false">H309/H327</f>
        <v>0.233274291300098</v>
      </c>
      <c r="I311" s="59" t="n">
        <f aca="false">I309/I327</f>
        <v>0.3045</v>
      </c>
      <c r="J311" s="59" t="n">
        <f aca="false">J309/J327</f>
        <v>0.792045</v>
      </c>
      <c r="K311" s="59" t="n">
        <f aca="false">K309/K327</f>
        <v>0.245395428571429</v>
      </c>
      <c r="L311" s="59" t="n">
        <f aca="false">L309/L327</f>
        <v>0.39448</v>
      </c>
      <c r="M311" s="59" t="n">
        <f aca="false">M309/M327</f>
        <v>0.230756454545455</v>
      </c>
      <c r="N311" s="59" t="n">
        <f aca="false">N309/N327</f>
        <v>0.387294545454545</v>
      </c>
      <c r="O311" s="59" t="n">
        <f aca="false">O309/O327</f>
        <v>0.468852</v>
      </c>
      <c r="P311" s="59" t="n">
        <f aca="false">P309/P327</f>
        <v>0.530075</v>
      </c>
    </row>
    <row r="312" s="49" customFormat="true" ht="15" hidden="false" customHeight="false" outlineLevel="0" collapsed="false">
      <c r="A312" s="50" t="s">
        <v>139</v>
      </c>
      <c r="B312" s="50"/>
      <c r="C312" s="51" t="n">
        <f aca="false">C19+C48+C79+C108+C137+C167+C197+C228+C258+C289</f>
        <v>2600</v>
      </c>
      <c r="D312" s="52" t="n">
        <f aca="false">D19+D48+D79+D108+D137+D167+D197+D228+D258+D289</f>
        <v>21.4025</v>
      </c>
      <c r="E312" s="52" t="n">
        <f aca="false">E19+E48+E79+E108+E137+E167+E197+E228+E258+E289</f>
        <v>62.96</v>
      </c>
      <c r="F312" s="52" t="n">
        <f aca="false">F19+F48+F79+F108+F137+F167+F197+F228+F258+F289</f>
        <v>62.12</v>
      </c>
      <c r="G312" s="52" t="n">
        <f aca="false">G19+G48+G79+G108+G137+G167+G197+G228+G258+G289</f>
        <v>256.83</v>
      </c>
      <c r="H312" s="52" t="n">
        <f aca="false">H19+H48+H79+H108+H137+H167+H197+H228+H258+H289</f>
        <v>1921.64</v>
      </c>
      <c r="I312" s="52" t="n">
        <f aca="false">I19+I48+I79+I108+I137+I167+I197+I228+I258+I289</f>
        <v>1.08</v>
      </c>
      <c r="J312" s="52" t="n">
        <f aca="false">J19+J48+J79+J108+J137+J167+J197+J228+J258+J289</f>
        <v>416.06</v>
      </c>
      <c r="K312" s="52" t="n">
        <f aca="false">K19+K48+K79+K108+K137+K167+K197+K228+K258+K289</f>
        <v>493.12</v>
      </c>
      <c r="L312" s="52" t="n">
        <f aca="false">L19+L48+L79+L108+L137+L167+L197+L228+L258+L289</f>
        <v>24.23</v>
      </c>
      <c r="M312" s="52" t="n">
        <f aca="false">M19+M48+M79+M108+M137+M167+M197+M228+M258+M289</f>
        <v>1769.88</v>
      </c>
      <c r="N312" s="52" t="n">
        <f aca="false">N19+N48+N79+N108+N137+N167+N197+N228+N258+N289</f>
        <v>1482.64</v>
      </c>
      <c r="O312" s="52" t="n">
        <f aca="false">O19+O48+O79+O108+O137+O167+O197+O228+O258+O289</f>
        <v>563.04</v>
      </c>
      <c r="P312" s="52" t="n">
        <f aca="false">P19+P48+P79+P108+P137+P167+P197+P228+P258+P289</f>
        <v>20.62</v>
      </c>
    </row>
    <row r="313" s="49" customFormat="true" ht="15" hidden="false" customHeight="false" outlineLevel="0" collapsed="false">
      <c r="A313" s="53" t="s">
        <v>136</v>
      </c>
      <c r="B313" s="53"/>
      <c r="C313" s="51" t="n">
        <f aca="false">C312/10</f>
        <v>260</v>
      </c>
      <c r="D313" s="52" t="n">
        <f aca="false">D312/$E$305</f>
        <v>2.14025</v>
      </c>
      <c r="E313" s="52" t="n">
        <f aca="false">E312/$E$305</f>
        <v>6.296</v>
      </c>
      <c r="F313" s="52" t="n">
        <f aca="false">F312/$E$305</f>
        <v>6.212</v>
      </c>
      <c r="G313" s="52" t="n">
        <f aca="false">G312/$E$305</f>
        <v>25.683</v>
      </c>
      <c r="H313" s="52" t="n">
        <f aca="false">H312/$E$305</f>
        <v>192.164</v>
      </c>
      <c r="I313" s="52" t="n">
        <f aca="false">I312/$E$305</f>
        <v>0.108</v>
      </c>
      <c r="J313" s="52" t="n">
        <f aca="false">J312/$E$305</f>
        <v>41.606</v>
      </c>
      <c r="K313" s="52" t="n">
        <f aca="false">K312/$E$305</f>
        <v>49.312</v>
      </c>
      <c r="L313" s="52" t="n">
        <f aca="false">L312/$E$305</f>
        <v>2.423</v>
      </c>
      <c r="M313" s="52" t="n">
        <f aca="false">M312/$E$305</f>
        <v>176.988</v>
      </c>
      <c r="N313" s="52" t="n">
        <f aca="false">N312/$E$305</f>
        <v>148.264</v>
      </c>
      <c r="O313" s="52" t="n">
        <f aca="false">O312/$E$305</f>
        <v>56.304</v>
      </c>
      <c r="P313" s="52" t="n">
        <f aca="false">P312/$E$305</f>
        <v>2.062</v>
      </c>
    </row>
    <row r="314" s="49" customFormat="true" ht="15" hidden="false" customHeight="false" outlineLevel="0" collapsed="false">
      <c r="A314" s="53" t="s">
        <v>137</v>
      </c>
      <c r="B314" s="53"/>
      <c r="C314" s="54"/>
      <c r="D314" s="55"/>
      <c r="E314" s="60" t="n">
        <f aca="false">4*E313/$H$313</f>
        <v>0.13105472408984</v>
      </c>
      <c r="F314" s="60" t="n">
        <f aca="false">4*F313/$H$313</f>
        <v>0.129306217605795</v>
      </c>
      <c r="G314" s="60" t="n">
        <f aca="false">4*G313/$H$313</f>
        <v>0.534605857496721</v>
      </c>
      <c r="H314" s="61"/>
      <c r="I314" s="61"/>
      <c r="J314" s="61"/>
      <c r="K314" s="61"/>
      <c r="L314" s="61"/>
      <c r="M314" s="61"/>
      <c r="N314" s="61"/>
      <c r="O314" s="61"/>
      <c r="P314" s="61"/>
    </row>
    <row r="315" s="49" customFormat="true" ht="15" hidden="false" customHeight="false" outlineLevel="0" collapsed="false">
      <c r="A315" s="53" t="s">
        <v>138</v>
      </c>
      <c r="B315" s="53"/>
      <c r="C315" s="51"/>
      <c r="D315" s="52"/>
      <c r="E315" s="59" t="n">
        <f aca="false">E313/E327</f>
        <v>0.0669787234042553</v>
      </c>
      <c r="F315" s="59" t="n">
        <f aca="false">F313/F327</f>
        <v>0.0913529411764706</v>
      </c>
      <c r="G315" s="59" t="n">
        <f aca="false">G313/G327</f>
        <v>0.0972840909090909</v>
      </c>
      <c r="H315" s="59" t="n">
        <f aca="false">H313/H327</f>
        <v>0.0939217986314761</v>
      </c>
      <c r="I315" s="59" t="n">
        <f aca="false">I313/I327</f>
        <v>0.09</v>
      </c>
      <c r="J315" s="59" t="n">
        <f aca="false">J313/J327</f>
        <v>0.693433333333333</v>
      </c>
      <c r="K315" s="59" t="n">
        <f aca="false">K313/K327</f>
        <v>0.0704457142857143</v>
      </c>
      <c r="L315" s="59" t="n">
        <f aca="false">L313/L327</f>
        <v>0.2423</v>
      </c>
      <c r="M315" s="59" t="n">
        <f aca="false">M313/M327</f>
        <v>0.160898181818182</v>
      </c>
      <c r="N315" s="59" t="n">
        <f aca="false">N313/N327</f>
        <v>0.134785454545455</v>
      </c>
      <c r="O315" s="59" t="n">
        <f aca="false">O313/O327</f>
        <v>0.225216</v>
      </c>
      <c r="P315" s="59" t="n">
        <f aca="false">P313/P327</f>
        <v>0.171833333333333</v>
      </c>
    </row>
    <row r="316" s="49" customFormat="true" ht="15" hidden="false" customHeight="false" outlineLevel="0" collapsed="false">
      <c r="A316" s="50" t="s">
        <v>140</v>
      </c>
      <c r="B316" s="50"/>
      <c r="C316" s="51" t="n">
        <f aca="false">C27+C57+C87+C116+C145+C175+C205+C237+C266+C296</f>
        <v>8175</v>
      </c>
      <c r="D316" s="52" t="n">
        <f aca="false">D27+D57+D87+D116+D145+D175+D205+D237+D266+D296</f>
        <v>59.75425</v>
      </c>
      <c r="E316" s="52" t="n">
        <f aca="false">E27+E57+E87+E116+E145+E175+E205+E237+E266+E296</f>
        <v>313.461</v>
      </c>
      <c r="F316" s="52" t="n">
        <f aca="false">F27+F57+F87+F116+F145+F175+F205+F237+F266+F296</f>
        <v>210.779</v>
      </c>
      <c r="G316" s="52" t="n">
        <f aca="false">G27+G57+G87+G116+G145+G175+G205+G237+G266+G296</f>
        <v>717.051</v>
      </c>
      <c r="H316" s="52" t="n">
        <f aca="false">H27+H57+H87+H116+H145+H175+H205+H237+H266+H296</f>
        <v>6062.276</v>
      </c>
      <c r="I316" s="52" t="n">
        <f aca="false">I27+I57+I87+I116+I145+I175+I205+I237+I266+I296</f>
        <v>4.57</v>
      </c>
      <c r="J316" s="52" t="n">
        <f aca="false">J27+J57+J87+J116+J145+J175+J205+J237+J266+J296</f>
        <v>548.646</v>
      </c>
      <c r="K316" s="52" t="n">
        <f aca="false">K27+K57+K87+K116+K145+K175+K205+K237+K266+K296</f>
        <v>4014.95</v>
      </c>
      <c r="L316" s="52" t="n">
        <f aca="false">L27+L57+L87+L116+L145+L175+L205+L237+L266+L296</f>
        <v>75.507</v>
      </c>
      <c r="M316" s="52" t="n">
        <f aca="false">M27+M57+M87+M116+M145+M175+M205+M237+M266+M296</f>
        <v>1724.613</v>
      </c>
      <c r="N316" s="52" t="n">
        <f aca="false">N27+N57+N87+N116+N145+N175+N205+N237+N266+N296</f>
        <v>4762.979</v>
      </c>
      <c r="O316" s="52" t="n">
        <f aca="false">O27+O57+O87+O116+O145+O175+O205+O237+O266+O296</f>
        <v>1387.38</v>
      </c>
      <c r="P316" s="52" t="n">
        <f aca="false">P27+P57+P87+P116+P145+P175+P205+P237+P266+P296</f>
        <v>82.229</v>
      </c>
    </row>
    <row r="317" s="49" customFormat="true" ht="15" hidden="false" customHeight="false" outlineLevel="0" collapsed="false">
      <c r="A317" s="53" t="s">
        <v>141</v>
      </c>
      <c r="B317" s="53"/>
      <c r="C317" s="51" t="n">
        <f aca="false">C316/10</f>
        <v>817.5</v>
      </c>
      <c r="D317" s="52" t="n">
        <f aca="false">D316/$E$305</f>
        <v>5.975425</v>
      </c>
      <c r="E317" s="52" t="n">
        <f aca="false">E316/$E$305</f>
        <v>31.3461</v>
      </c>
      <c r="F317" s="52" t="n">
        <f aca="false">F316/$E$305</f>
        <v>21.0779</v>
      </c>
      <c r="G317" s="52" t="n">
        <f aca="false">G316/$E$305</f>
        <v>71.7051</v>
      </c>
      <c r="H317" s="52" t="n">
        <f aca="false">H316/$E$305</f>
        <v>606.2276</v>
      </c>
      <c r="I317" s="52" t="n">
        <f aca="false">I316/$E$305</f>
        <v>0.457</v>
      </c>
      <c r="J317" s="52" t="n">
        <f aca="false">J316/$E$305</f>
        <v>54.8646</v>
      </c>
      <c r="K317" s="52" t="n">
        <f aca="false">K316/$E$305</f>
        <v>401.495</v>
      </c>
      <c r="L317" s="52" t="n">
        <f aca="false">L316/$E$305</f>
        <v>7.5507</v>
      </c>
      <c r="M317" s="52" t="n">
        <f aca="false">M316/$E$305</f>
        <v>172.4613</v>
      </c>
      <c r="N317" s="52" t="n">
        <f aca="false">N316/$E$305</f>
        <v>476.2979</v>
      </c>
      <c r="O317" s="52" t="n">
        <f aca="false">O316/$E$305</f>
        <v>138.738</v>
      </c>
      <c r="P317" s="52" t="n">
        <f aca="false">P316/$E$305</f>
        <v>8.2229</v>
      </c>
    </row>
    <row r="318" s="49" customFormat="true" ht="15" hidden="false" customHeight="false" outlineLevel="0" collapsed="false">
      <c r="A318" s="53" t="s">
        <v>137</v>
      </c>
      <c r="B318" s="53"/>
      <c r="C318" s="62"/>
      <c r="D318" s="52"/>
      <c r="E318" s="56" t="n">
        <f aca="false">4*E317/$H$317</f>
        <v>0.2068272708138</v>
      </c>
      <c r="F318" s="56" t="n">
        <f aca="false">4*F317/$H$317</f>
        <v>0.139075819048819</v>
      </c>
      <c r="G318" s="56" t="n">
        <f aca="false">4*G317/$H$317</f>
        <v>0.473123295607128</v>
      </c>
      <c r="H318" s="58"/>
      <c r="I318" s="58"/>
      <c r="J318" s="58"/>
      <c r="K318" s="58"/>
      <c r="L318" s="58"/>
      <c r="M318" s="58"/>
      <c r="N318" s="58"/>
      <c r="O318" s="58"/>
      <c r="P318" s="58"/>
    </row>
    <row r="319" s="49" customFormat="true" ht="15" hidden="false" customHeight="false" outlineLevel="0" collapsed="false">
      <c r="A319" s="53" t="s">
        <v>138</v>
      </c>
      <c r="B319" s="53"/>
      <c r="C319" s="62"/>
      <c r="D319" s="52"/>
      <c r="E319" s="59" t="n">
        <f aca="false">E317/E327</f>
        <v>0.33346914893617</v>
      </c>
      <c r="F319" s="59" t="n">
        <f aca="false">F317/F327</f>
        <v>0.309969117647059</v>
      </c>
      <c r="G319" s="59" t="n">
        <f aca="false">G317/G327</f>
        <v>0.271610227272727</v>
      </c>
      <c r="H319" s="59" t="n">
        <f aca="false">H317/H327</f>
        <v>0.296298924731183</v>
      </c>
      <c r="I319" s="59" t="n">
        <f aca="false">I317/I327</f>
        <v>0.380833333333333</v>
      </c>
      <c r="J319" s="59" t="n">
        <f aca="false">J317/J327</f>
        <v>0.91441</v>
      </c>
      <c r="K319" s="59" t="n">
        <f aca="false">K317/K327</f>
        <v>0.573564285714286</v>
      </c>
      <c r="L319" s="59" t="n">
        <f aca="false">L317/L327</f>
        <v>0.75507</v>
      </c>
      <c r="M319" s="59" t="n">
        <f aca="false">M317/M327</f>
        <v>0.156783</v>
      </c>
      <c r="N319" s="59" t="n">
        <f aca="false">N317/N327</f>
        <v>0.432998090909091</v>
      </c>
      <c r="O319" s="59" t="n">
        <f aca="false">O317/O327</f>
        <v>0.554952</v>
      </c>
      <c r="P319" s="59" t="n">
        <f aca="false">P317/P327</f>
        <v>0.685241666666667</v>
      </c>
    </row>
    <row r="320" s="49" customFormat="true" ht="15" hidden="false" customHeight="false" outlineLevel="0" collapsed="false">
      <c r="A320" s="50" t="s">
        <v>142</v>
      </c>
      <c r="B320" s="50"/>
      <c r="C320" s="51" t="n">
        <f aca="false">C32+C62+C92+C121+C150+C180+C210+C242+C271+C301</f>
        <v>2600</v>
      </c>
      <c r="D320" s="52" t="n">
        <f aca="false">D32+D62+D92+D121+D150+D180+D210+D242+D271+D301</f>
        <v>21.4025</v>
      </c>
      <c r="E320" s="52" t="n">
        <f aca="false">E32+E62+E92+E121+E150+E180+E210+E242+E271+E301</f>
        <v>62.96</v>
      </c>
      <c r="F320" s="52" t="n">
        <f aca="false">F32+F62+F92+F121+F150+F180+F210+F242+F271+F301</f>
        <v>62.12</v>
      </c>
      <c r="G320" s="52" t="n">
        <f aca="false">G32+G62+G92+G121+G150+G180+G210+G242+G271+G301</f>
        <v>256.83</v>
      </c>
      <c r="H320" s="52" t="n">
        <f aca="false">H32+H62+H92+H121+H150+H180+H210+H242+H271+H301</f>
        <v>1921.64</v>
      </c>
      <c r="I320" s="52" t="n">
        <f aca="false">I32+I62+I92+I121+I150+I180+I210+I242+I271+I301</f>
        <v>1.08</v>
      </c>
      <c r="J320" s="52" t="n">
        <f aca="false">J32+J62+J92+J121+J150+J180+J210+J242+J271+J301</f>
        <v>416.06</v>
      </c>
      <c r="K320" s="52" t="n">
        <f aca="false">K32+K62+K92+K121+K150+K180+K210+K242+K271+K301</f>
        <v>493.12</v>
      </c>
      <c r="L320" s="52" t="n">
        <f aca="false">L32+L62+L92+L121+L150+L180+L210+L242+L271+L301</f>
        <v>24.23</v>
      </c>
      <c r="M320" s="52" t="n">
        <f aca="false">M32+M62+M92+M121+M150+M180+M210+M242+M271+M301</f>
        <v>1769.88</v>
      </c>
      <c r="N320" s="52" t="n">
        <f aca="false">N32+N62+N92+N121+N150+N180+N210+N242+N271+N301</f>
        <v>1482.64</v>
      </c>
      <c r="O320" s="52" t="n">
        <f aca="false">O32+O62+O92+O121+O150+O180+O210+O242+O271+O301</f>
        <v>563.04</v>
      </c>
      <c r="P320" s="52" t="n">
        <f aca="false">P32+P62+P92+P121+P150+P180+P210+P242+P271+P301</f>
        <v>20.62</v>
      </c>
    </row>
    <row r="321" s="49" customFormat="true" ht="15" hidden="false" customHeight="false" outlineLevel="0" collapsed="false">
      <c r="A321" s="53" t="s">
        <v>143</v>
      </c>
      <c r="B321" s="53"/>
      <c r="C321" s="51" t="n">
        <f aca="false">C320/10</f>
        <v>260</v>
      </c>
      <c r="D321" s="52" t="n">
        <f aca="false">D320/10</f>
        <v>2.14025</v>
      </c>
      <c r="E321" s="52" t="n">
        <f aca="false">E320/$E$305</f>
        <v>6.296</v>
      </c>
      <c r="F321" s="52" t="n">
        <f aca="false">F320/$E$305</f>
        <v>6.212</v>
      </c>
      <c r="G321" s="52" t="n">
        <f aca="false">G320/$E$305</f>
        <v>25.683</v>
      </c>
      <c r="H321" s="52" t="n">
        <f aca="false">H320/$E$305</f>
        <v>192.164</v>
      </c>
      <c r="I321" s="52" t="n">
        <f aca="false">I320/$E$305</f>
        <v>0.108</v>
      </c>
      <c r="J321" s="52" t="n">
        <f aca="false">J320/$E$305</f>
        <v>41.606</v>
      </c>
      <c r="K321" s="52" t="n">
        <f aca="false">K320/$E$305</f>
        <v>49.312</v>
      </c>
      <c r="L321" s="52" t="n">
        <f aca="false">L320/$E$305</f>
        <v>2.423</v>
      </c>
      <c r="M321" s="52" t="n">
        <f aca="false">M320/$E$305</f>
        <v>176.988</v>
      </c>
      <c r="N321" s="52" t="n">
        <f aca="false">N320/$E$305</f>
        <v>148.264</v>
      </c>
      <c r="O321" s="52" t="n">
        <f aca="false">O320/$E$305</f>
        <v>56.304</v>
      </c>
      <c r="P321" s="52" t="n">
        <f aca="false">P320/$E$305</f>
        <v>2.062</v>
      </c>
    </row>
    <row r="322" s="49" customFormat="true" ht="15" hidden="false" customHeight="false" outlineLevel="0" collapsed="false">
      <c r="A322" s="53" t="s">
        <v>137</v>
      </c>
      <c r="B322" s="53"/>
      <c r="C322" s="62"/>
      <c r="D322" s="52"/>
      <c r="E322" s="56" t="n">
        <f aca="false">4*E320/$H$320</f>
        <v>0.13105472408984</v>
      </c>
      <c r="F322" s="56" t="n">
        <f aca="false">4*F320/$H$320</f>
        <v>0.129306217605795</v>
      </c>
      <c r="G322" s="56" t="n">
        <f aca="false">4*G320/$H$320</f>
        <v>0.534605857496721</v>
      </c>
      <c r="H322" s="58"/>
      <c r="I322" s="58"/>
      <c r="J322" s="58"/>
      <c r="K322" s="58"/>
      <c r="L322" s="58"/>
      <c r="M322" s="58"/>
      <c r="N322" s="58"/>
      <c r="O322" s="58"/>
      <c r="P322" s="58"/>
    </row>
    <row r="323" s="49" customFormat="true" ht="15" hidden="false" customHeight="false" outlineLevel="0" collapsed="false">
      <c r="A323" s="53" t="s">
        <v>138</v>
      </c>
      <c r="B323" s="53"/>
      <c r="C323" s="63"/>
      <c r="D323" s="55"/>
      <c r="E323" s="59" t="n">
        <f aca="false">E321/E327</f>
        <v>0.0669787234042553</v>
      </c>
      <c r="F323" s="59" t="n">
        <f aca="false">F321/F327</f>
        <v>0.0913529411764706</v>
      </c>
      <c r="G323" s="59" t="n">
        <f aca="false">G321/G327</f>
        <v>0.0972840909090909</v>
      </c>
      <c r="H323" s="59" t="n">
        <f aca="false">H321/H327</f>
        <v>0.0939217986314761</v>
      </c>
      <c r="I323" s="59" t="n">
        <f aca="false">I321/I327</f>
        <v>0.09</v>
      </c>
      <c r="J323" s="59" t="n">
        <f aca="false">J321/J327</f>
        <v>0.693433333333333</v>
      </c>
      <c r="K323" s="59" t="n">
        <f aca="false">K321/K327</f>
        <v>0.0704457142857143</v>
      </c>
      <c r="L323" s="59" t="n">
        <f aca="false">L321/L327</f>
        <v>0.2423</v>
      </c>
      <c r="M323" s="59" t="n">
        <f aca="false">M321/M327</f>
        <v>0.160898181818182</v>
      </c>
      <c r="N323" s="59" t="n">
        <f aca="false">N321/N327</f>
        <v>0.134785454545455</v>
      </c>
      <c r="O323" s="59" t="n">
        <f aca="false">O321/O327</f>
        <v>0.225216</v>
      </c>
      <c r="P323" s="59" t="n">
        <f aca="false">P321/P327</f>
        <v>0.171833333333333</v>
      </c>
    </row>
    <row r="324" s="49" customFormat="true" ht="15" hidden="false" customHeight="false" outlineLevel="0" collapsed="false">
      <c r="A324" s="50" t="s">
        <v>144</v>
      </c>
      <c r="B324" s="50"/>
      <c r="C324" s="54" t="n">
        <f aca="false">C308+C312+C316+C320</f>
        <v>19642</v>
      </c>
      <c r="D324" s="55" t="n">
        <f aca="false">D308+D312+D316+D320</f>
        <v>146.94575</v>
      </c>
      <c r="E324" s="55" t="n">
        <f aca="false">E308+E312+E316+E320</f>
        <v>687.782</v>
      </c>
      <c r="F324" s="55" t="n">
        <f aca="false">F308+F312+F316+F320</f>
        <v>512.994</v>
      </c>
      <c r="G324" s="55" t="n">
        <f aca="false">G308+G312+G316+G320</f>
        <v>1763.349</v>
      </c>
      <c r="H324" s="55" t="n">
        <f aca="false">H308+H312+H316+H320</f>
        <v>14678.348</v>
      </c>
      <c r="I324" s="55" t="n">
        <f aca="false">I308+I312+I316+I320</f>
        <v>10.384</v>
      </c>
      <c r="J324" s="55" t="n">
        <f aca="false">J308+J312+J316+J320</f>
        <v>1855.993</v>
      </c>
      <c r="K324" s="55" t="n">
        <f aca="false">K308+K312+K316+K320</f>
        <v>6718.958</v>
      </c>
      <c r="L324" s="55" t="n">
        <f aca="false">L308+L312+L316+L320</f>
        <v>163.415</v>
      </c>
      <c r="M324" s="55" t="n">
        <f aca="false">M308+M312+M316+M320</f>
        <v>7802.694</v>
      </c>
      <c r="N324" s="55" t="n">
        <f aca="false">N308+N312+N316+N320</f>
        <v>11988.499</v>
      </c>
      <c r="O324" s="55" t="n">
        <f aca="false">O308+O312+O316+O320</f>
        <v>3685.59</v>
      </c>
      <c r="P324" s="55" t="n">
        <f aca="false">P308+P312+P316+P320</f>
        <v>187.078</v>
      </c>
    </row>
    <row r="325" s="49" customFormat="true" ht="15" hidden="false" customHeight="false" outlineLevel="0" collapsed="false">
      <c r="A325" s="53" t="s">
        <v>145</v>
      </c>
      <c r="B325" s="53"/>
      <c r="C325" s="54" t="n">
        <f aca="false">C324/10</f>
        <v>1964.2</v>
      </c>
      <c r="D325" s="55" t="n">
        <f aca="false">D324/10</f>
        <v>14.694575</v>
      </c>
      <c r="E325" s="55" t="n">
        <f aca="false">E324/10</f>
        <v>68.7782</v>
      </c>
      <c r="F325" s="55" t="n">
        <f aca="false">F324/10</f>
        <v>51.2994</v>
      </c>
      <c r="G325" s="55" t="n">
        <f aca="false">G324/10</f>
        <v>176.3349</v>
      </c>
      <c r="H325" s="55" t="n">
        <f aca="false">H324/10</f>
        <v>1467.8348</v>
      </c>
      <c r="I325" s="55" t="n">
        <f aca="false">I324/10</f>
        <v>1.0384</v>
      </c>
      <c r="J325" s="55" t="n">
        <f aca="false">J324/10</f>
        <v>185.5993</v>
      </c>
      <c r="K325" s="55" t="n">
        <f aca="false">K324/10</f>
        <v>671.8958</v>
      </c>
      <c r="L325" s="55" t="n">
        <f aca="false">L324/10</f>
        <v>16.3415</v>
      </c>
      <c r="M325" s="55" t="n">
        <f aca="false">M324/10</f>
        <v>780.2694</v>
      </c>
      <c r="N325" s="55" t="n">
        <f aca="false">N324/10</f>
        <v>1198.8499</v>
      </c>
      <c r="O325" s="55" t="n">
        <f aca="false">O324/10</f>
        <v>368.559</v>
      </c>
      <c r="P325" s="55" t="n">
        <f aca="false">P324/10</f>
        <v>18.7078</v>
      </c>
    </row>
    <row r="326" s="49" customFormat="true" ht="15" hidden="false" customHeight="false" outlineLevel="0" collapsed="false">
      <c r="A326" s="53" t="s">
        <v>137</v>
      </c>
      <c r="B326" s="53"/>
      <c r="C326" s="54"/>
      <c r="D326" s="55"/>
      <c r="E326" s="56" t="n">
        <f aca="false">4*E325/$H$325</f>
        <v>0.187427631501856</v>
      </c>
      <c r="F326" s="56" t="n">
        <f aca="false">4*F325/$H$325</f>
        <v>0.139796113295583</v>
      </c>
      <c r="G326" s="56" t="n">
        <f aca="false">4*G325/$H$325</f>
        <v>0.480530642821658</v>
      </c>
      <c r="H326" s="58"/>
      <c r="I326" s="58"/>
      <c r="J326" s="58"/>
      <c r="K326" s="58"/>
      <c r="L326" s="58"/>
      <c r="M326" s="58"/>
      <c r="N326" s="58"/>
      <c r="O326" s="58"/>
      <c r="P326" s="58"/>
    </row>
    <row r="327" s="49" customFormat="true" ht="15" hidden="false" customHeight="false" outlineLevel="0" collapsed="false">
      <c r="A327" s="64" t="s">
        <v>146</v>
      </c>
      <c r="B327" s="64"/>
      <c r="C327" s="63"/>
      <c r="D327" s="65"/>
      <c r="E327" s="66" t="n">
        <v>94</v>
      </c>
      <c r="F327" s="66" t="n">
        <v>68</v>
      </c>
      <c r="G327" s="66" t="n">
        <v>264</v>
      </c>
      <c r="H327" s="66" t="n">
        <v>2046</v>
      </c>
      <c r="I327" s="67" t="n">
        <v>1.2</v>
      </c>
      <c r="J327" s="67" t="n">
        <v>60</v>
      </c>
      <c r="K327" s="67" t="n">
        <v>700</v>
      </c>
      <c r="L327" s="67" t="n">
        <v>10</v>
      </c>
      <c r="M327" s="67" t="n">
        <v>1100</v>
      </c>
      <c r="N327" s="67" t="n">
        <v>1100</v>
      </c>
      <c r="O327" s="67" t="n">
        <v>250</v>
      </c>
      <c r="P327" s="67" t="n">
        <v>12</v>
      </c>
    </row>
    <row r="328" s="49" customFormat="true" ht="15" hidden="false" customHeight="false" outlineLevel="0" collapsed="false">
      <c r="A328" s="53"/>
      <c r="B328" s="53"/>
      <c r="C328" s="63"/>
      <c r="D328" s="55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</row>
    <row r="329" s="49" customFormat="true" ht="15" hidden="false" customHeight="false" outlineLevel="0" collapsed="false">
      <c r="A329" s="53" t="s">
        <v>138</v>
      </c>
      <c r="B329" s="53"/>
      <c r="C329" s="63"/>
      <c r="D329" s="55"/>
      <c r="E329" s="59" t="n">
        <f aca="false">E325/E327</f>
        <v>0.731682978723404</v>
      </c>
      <c r="F329" s="59" t="n">
        <f aca="false">F325/F327</f>
        <v>0.75440294117647</v>
      </c>
      <c r="G329" s="59" t="n">
        <f aca="false">G325/G327</f>
        <v>0.667935227272727</v>
      </c>
      <c r="H329" s="59" t="n">
        <f aca="false">H325/H327</f>
        <v>0.717416813294233</v>
      </c>
      <c r="I329" s="59" t="n">
        <f aca="false">I325/I327</f>
        <v>0.865333333333333</v>
      </c>
      <c r="J329" s="59" t="n">
        <f aca="false">J325/J327</f>
        <v>3.09332166666667</v>
      </c>
      <c r="K329" s="59" t="n">
        <f aca="false">K325/K327</f>
        <v>0.959851142857143</v>
      </c>
      <c r="L329" s="59" t="n">
        <f aca="false">L325/L327</f>
        <v>1.63415</v>
      </c>
      <c r="M329" s="59" t="n">
        <f aca="false">M325/M327</f>
        <v>0.709335818181818</v>
      </c>
      <c r="N329" s="59" t="n">
        <f aca="false">N325/N327</f>
        <v>1.08986354545455</v>
      </c>
      <c r="O329" s="59" t="n">
        <f aca="false">O325/O327</f>
        <v>1.474236</v>
      </c>
      <c r="P329" s="59" t="n">
        <f aca="false">P325/P327</f>
        <v>1.55898333333333</v>
      </c>
    </row>
  </sheetData>
  <mergeCells count="211">
    <mergeCell ref="A1:P1"/>
    <mergeCell ref="A4:A5"/>
    <mergeCell ref="B4:B5"/>
    <mergeCell ref="C4:C5"/>
    <mergeCell ref="D4:D5"/>
    <mergeCell ref="E4:G4"/>
    <mergeCell ref="H4:H5"/>
    <mergeCell ref="I4:L4"/>
    <mergeCell ref="M4:P4"/>
    <mergeCell ref="A6:H6"/>
    <mergeCell ref="A7:P7"/>
    <mergeCell ref="A14:B14"/>
    <mergeCell ref="A15:P15"/>
    <mergeCell ref="A19:B19"/>
    <mergeCell ref="A20:P20"/>
    <mergeCell ref="A27:B27"/>
    <mergeCell ref="A28:P28"/>
    <mergeCell ref="A32:B32"/>
    <mergeCell ref="A33:B33"/>
    <mergeCell ref="A34:H34"/>
    <mergeCell ref="A35:A36"/>
    <mergeCell ref="B35:B36"/>
    <mergeCell ref="C35:C36"/>
    <mergeCell ref="D35:D36"/>
    <mergeCell ref="E35:G35"/>
    <mergeCell ref="H35:H36"/>
    <mergeCell ref="I35:L35"/>
    <mergeCell ref="M35:P35"/>
    <mergeCell ref="A37:P37"/>
    <mergeCell ref="A43:B43"/>
    <mergeCell ref="A44:P44"/>
    <mergeCell ref="A48:B48"/>
    <mergeCell ref="A49:P49"/>
    <mergeCell ref="A57:B57"/>
    <mergeCell ref="A58:P58"/>
    <mergeCell ref="A62:B62"/>
    <mergeCell ref="A63:B63"/>
    <mergeCell ref="A64:H64"/>
    <mergeCell ref="A65:A66"/>
    <mergeCell ref="B65:B66"/>
    <mergeCell ref="C65:C66"/>
    <mergeCell ref="D65:D66"/>
    <mergeCell ref="E65:G65"/>
    <mergeCell ref="H65:H66"/>
    <mergeCell ref="I65:L65"/>
    <mergeCell ref="M65:P65"/>
    <mergeCell ref="A67:P67"/>
    <mergeCell ref="A74:B74"/>
    <mergeCell ref="A75:P75"/>
    <mergeCell ref="A79:B79"/>
    <mergeCell ref="A80:P80"/>
    <mergeCell ref="A87:B87"/>
    <mergeCell ref="A88:P88"/>
    <mergeCell ref="A92:B92"/>
    <mergeCell ref="A93:B93"/>
    <mergeCell ref="A94:H94"/>
    <mergeCell ref="A95:A96"/>
    <mergeCell ref="B95:B96"/>
    <mergeCell ref="C95:C96"/>
    <mergeCell ref="D95:D96"/>
    <mergeCell ref="E95:G95"/>
    <mergeCell ref="H95:H96"/>
    <mergeCell ref="I95:L95"/>
    <mergeCell ref="M95:P95"/>
    <mergeCell ref="A97:P97"/>
    <mergeCell ref="A103:B103"/>
    <mergeCell ref="A104:P104"/>
    <mergeCell ref="A108:B108"/>
    <mergeCell ref="A109:P109"/>
    <mergeCell ref="A116:B116"/>
    <mergeCell ref="A117:P117"/>
    <mergeCell ref="A121:B121"/>
    <mergeCell ref="A122:B122"/>
    <mergeCell ref="A123:H123"/>
    <mergeCell ref="A124:A125"/>
    <mergeCell ref="B124:B125"/>
    <mergeCell ref="C124:C125"/>
    <mergeCell ref="D124:D125"/>
    <mergeCell ref="E124:G124"/>
    <mergeCell ref="H124:H125"/>
    <mergeCell ref="I124:L124"/>
    <mergeCell ref="M124:P124"/>
    <mergeCell ref="A126:P126"/>
    <mergeCell ref="A132:B132"/>
    <mergeCell ref="A133:P133"/>
    <mergeCell ref="A137:B137"/>
    <mergeCell ref="A138:P138"/>
    <mergeCell ref="A145:B145"/>
    <mergeCell ref="A146:P146"/>
    <mergeCell ref="A150:B150"/>
    <mergeCell ref="A151:B151"/>
    <mergeCell ref="A152:H152"/>
    <mergeCell ref="A153:A154"/>
    <mergeCell ref="B153:B154"/>
    <mergeCell ref="C153:C154"/>
    <mergeCell ref="D153:D154"/>
    <mergeCell ref="E153:G153"/>
    <mergeCell ref="H153:H154"/>
    <mergeCell ref="I153:L153"/>
    <mergeCell ref="M153:P153"/>
    <mergeCell ref="A155:P155"/>
    <mergeCell ref="A162:B162"/>
    <mergeCell ref="A163:P163"/>
    <mergeCell ref="A167:B167"/>
    <mergeCell ref="A168:P168"/>
    <mergeCell ref="A175:B175"/>
    <mergeCell ref="A176:P176"/>
    <mergeCell ref="A180:B180"/>
    <mergeCell ref="A181:B181"/>
    <mergeCell ref="A182:H182"/>
    <mergeCell ref="A183:A184"/>
    <mergeCell ref="B183:B184"/>
    <mergeCell ref="C183:C184"/>
    <mergeCell ref="D183:D184"/>
    <mergeCell ref="E183:G183"/>
    <mergeCell ref="H183:H184"/>
    <mergeCell ref="I183:L183"/>
    <mergeCell ref="M183:P183"/>
    <mergeCell ref="A185:P185"/>
    <mergeCell ref="A192:B192"/>
    <mergeCell ref="A193:P193"/>
    <mergeCell ref="A197:B197"/>
    <mergeCell ref="A198:P198"/>
    <mergeCell ref="A205:B205"/>
    <mergeCell ref="A206:P206"/>
    <mergeCell ref="A210:B210"/>
    <mergeCell ref="A211:B211"/>
    <mergeCell ref="A212:H212"/>
    <mergeCell ref="A213:A214"/>
    <mergeCell ref="B213:B214"/>
    <mergeCell ref="C213:C214"/>
    <mergeCell ref="D213:D214"/>
    <mergeCell ref="E213:G213"/>
    <mergeCell ref="H213:H214"/>
    <mergeCell ref="I213:L213"/>
    <mergeCell ref="M213:P213"/>
    <mergeCell ref="A215:P215"/>
    <mergeCell ref="A223:B223"/>
    <mergeCell ref="A224:P224"/>
    <mergeCell ref="A228:B228"/>
    <mergeCell ref="A229:P229"/>
    <mergeCell ref="A237:B237"/>
    <mergeCell ref="A238:P238"/>
    <mergeCell ref="A242:B242"/>
    <mergeCell ref="A243:B243"/>
    <mergeCell ref="A244:H244"/>
    <mergeCell ref="A245:A246"/>
    <mergeCell ref="B245:B246"/>
    <mergeCell ref="C245:C246"/>
    <mergeCell ref="D245:D246"/>
    <mergeCell ref="E245:G245"/>
    <mergeCell ref="H245:H246"/>
    <mergeCell ref="I245:L245"/>
    <mergeCell ref="M245:P245"/>
    <mergeCell ref="A247:P247"/>
    <mergeCell ref="A253:B253"/>
    <mergeCell ref="A254:P254"/>
    <mergeCell ref="A258:B258"/>
    <mergeCell ref="A259:P259"/>
    <mergeCell ref="A266:B266"/>
    <mergeCell ref="A267:P267"/>
    <mergeCell ref="A271:B271"/>
    <mergeCell ref="A272:B272"/>
    <mergeCell ref="A273:H273"/>
    <mergeCell ref="A274:A275"/>
    <mergeCell ref="B274:B275"/>
    <mergeCell ref="C274:C275"/>
    <mergeCell ref="D274:D275"/>
    <mergeCell ref="E274:G274"/>
    <mergeCell ref="H274:H275"/>
    <mergeCell ref="I274:L274"/>
    <mergeCell ref="M274:P274"/>
    <mergeCell ref="A276:P276"/>
    <mergeCell ref="A284:B284"/>
    <mergeCell ref="A285:P285"/>
    <mergeCell ref="A289:B289"/>
    <mergeCell ref="A290:P290"/>
    <mergeCell ref="A296:B296"/>
    <mergeCell ref="A297:P297"/>
    <mergeCell ref="A301:B301"/>
    <mergeCell ref="A302:B302"/>
    <mergeCell ref="A303:B303"/>
    <mergeCell ref="A306:B307"/>
    <mergeCell ref="C306:C307"/>
    <mergeCell ref="D306:D307"/>
    <mergeCell ref="E306:G306"/>
    <mergeCell ref="H306:H307"/>
    <mergeCell ref="I306:L306"/>
    <mergeCell ref="M306:P306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</mergeCells>
  <printOptions headings="false" gridLines="false" gridLinesSet="true" horizontalCentered="false" verticalCentered="false"/>
  <pageMargins left="1.29930555555556" right="0.708333333333333" top="0.747916666666667" bottom="0.747916666666667" header="0.511811023622047" footer="0.511811023622047"/>
  <pageSetup paperSize="9" scale="100" fitToWidth="1" fitToHeight="1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K31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281" activeCellId="0" sqref="G281"/>
    </sheetView>
  </sheetViews>
  <sheetFormatPr defaultColWidth="9.15625" defaultRowHeight="12.75" zeroHeight="false" outlineLevelRow="0" outlineLevelCol="0"/>
  <cols>
    <col collapsed="false" customWidth="true" hidden="false" outlineLevel="0" max="1" min="1" style="69" width="5.57"/>
    <col collapsed="false" customWidth="true" hidden="false" outlineLevel="0" max="2" min="2" style="69" width="4.14"/>
    <col collapsed="false" customWidth="true" hidden="false" outlineLevel="0" max="3" min="3" style="70" width="44.58"/>
    <col collapsed="false" customWidth="true" hidden="false" outlineLevel="0" max="4" min="4" style="71" width="6.42"/>
    <col collapsed="false" customWidth="true" hidden="false" outlineLevel="0" max="5" min="5" style="72" width="4.57"/>
    <col collapsed="false" customWidth="true" hidden="false" outlineLevel="0" max="6" min="6" style="73" width="13.86"/>
    <col collapsed="false" customWidth="true" hidden="false" outlineLevel="0" max="7" min="7" style="72" width="44.85"/>
    <col collapsed="false" customWidth="true" hidden="false" outlineLevel="0" max="8" min="8" style="73" width="10.29"/>
    <col collapsed="false" customWidth="true" hidden="true" outlineLevel="0" max="9" min="9" style="72" width="5.43"/>
    <col collapsed="false" customWidth="true" hidden="true" outlineLevel="0" max="10" min="10" style="72" width="24.29"/>
    <col collapsed="false" customWidth="false" hidden="false" outlineLevel="0" max="1024" min="11" style="72" width="9.14"/>
  </cols>
  <sheetData>
    <row r="1" s="77" customFormat="true" ht="12.75" hidden="false" customHeight="false" outlineLevel="0" collapsed="false">
      <c r="A1" s="74"/>
      <c r="B1" s="74"/>
      <c r="C1" s="75"/>
      <c r="D1" s="76"/>
      <c r="F1" s="78"/>
      <c r="H1" s="78"/>
    </row>
    <row r="2" customFormat="false" ht="12.75" hidden="false" customHeight="false" outlineLevel="0" collapsed="false">
      <c r="A2" s="79"/>
      <c r="B2" s="79"/>
      <c r="C2" s="80"/>
      <c r="D2" s="81"/>
      <c r="E2" s="82"/>
      <c r="F2" s="83"/>
      <c r="G2" s="82"/>
      <c r="H2" s="83"/>
      <c r="I2" s="82"/>
      <c r="J2" s="82"/>
    </row>
    <row r="3" customFormat="false" ht="12" hidden="false" customHeight="true" outlineLevel="0" collapsed="false">
      <c r="A3" s="84" t="s">
        <v>147</v>
      </c>
      <c r="B3" s="84"/>
      <c r="C3" s="84"/>
      <c r="D3" s="84"/>
      <c r="E3" s="84"/>
      <c r="F3" s="84"/>
      <c r="G3" s="84"/>
      <c r="H3" s="84"/>
    </row>
    <row r="4" customFormat="false" ht="12.75" hidden="false" customHeight="false" outlineLevel="0" collapsed="false">
      <c r="A4" s="84"/>
      <c r="B4" s="84"/>
      <c r="C4" s="84"/>
      <c r="D4" s="84"/>
      <c r="E4" s="84"/>
      <c r="F4" s="84"/>
      <c r="G4" s="84"/>
      <c r="H4" s="85"/>
      <c r="I4" s="84"/>
      <c r="J4" s="84"/>
    </row>
    <row r="5" customFormat="false" ht="12.75" hidden="false" customHeight="false" outlineLevel="0" collapsed="false">
      <c r="A5" s="79"/>
      <c r="B5" s="79"/>
      <c r="C5" s="86" t="s">
        <v>148</v>
      </c>
      <c r="D5" s="81"/>
      <c r="E5" s="82"/>
      <c r="F5" s="83"/>
      <c r="G5" s="86" t="s">
        <v>149</v>
      </c>
      <c r="H5" s="83"/>
      <c r="I5" s="82"/>
      <c r="J5" s="87" t="s">
        <v>150</v>
      </c>
    </row>
    <row r="6" s="90" customFormat="true" ht="12.75" hidden="false" customHeight="false" outlineLevel="0" collapsed="false">
      <c r="A6" s="87"/>
      <c r="B6" s="87"/>
      <c r="C6" s="79"/>
      <c r="D6" s="81"/>
      <c r="E6" s="88"/>
      <c r="F6" s="89"/>
      <c r="G6" s="88"/>
      <c r="H6" s="89"/>
      <c r="I6" s="88"/>
      <c r="J6" s="88"/>
    </row>
    <row r="7" s="95" customFormat="true" ht="12.75" hidden="false" customHeight="true" outlineLevel="0" collapsed="false">
      <c r="A7" s="91" t="s">
        <v>3</v>
      </c>
      <c r="B7" s="92"/>
      <c r="C7" s="91" t="s">
        <v>4</v>
      </c>
      <c r="D7" s="91" t="s">
        <v>5</v>
      </c>
      <c r="E7" s="93"/>
      <c r="F7" s="94"/>
      <c r="G7" s="91" t="s">
        <v>4</v>
      </c>
      <c r="H7" s="91" t="s">
        <v>5</v>
      </c>
      <c r="I7" s="91"/>
      <c r="J7" s="91" t="s">
        <v>4</v>
      </c>
    </row>
    <row r="8" s="95" customFormat="true" ht="12.75" hidden="false" customHeight="false" outlineLevel="0" collapsed="false">
      <c r="A8" s="91"/>
      <c r="B8" s="96"/>
      <c r="C8" s="91"/>
      <c r="D8" s="91"/>
      <c r="E8" s="93"/>
      <c r="F8" s="94"/>
      <c r="G8" s="91"/>
      <c r="H8" s="91"/>
      <c r="I8" s="91"/>
      <c r="J8" s="91"/>
    </row>
    <row r="9" s="95" customFormat="true" ht="12.75" hidden="false" customHeight="true" outlineLevel="0" collapsed="false">
      <c r="A9" s="97" t="s">
        <v>22</v>
      </c>
      <c r="B9" s="97"/>
      <c r="C9" s="97"/>
      <c r="D9" s="97"/>
      <c r="E9" s="97"/>
      <c r="F9" s="97"/>
      <c r="G9" s="97" t="s">
        <v>22</v>
      </c>
      <c r="H9" s="97"/>
    </row>
    <row r="10" s="99" customFormat="true" ht="12" hidden="false" customHeight="true" outlineLevel="0" collapsed="false">
      <c r="A10" s="98" t="s">
        <v>151</v>
      </c>
      <c r="B10" s="98"/>
      <c r="C10" s="98"/>
      <c r="D10" s="98"/>
      <c r="E10" s="98"/>
      <c r="F10" s="98"/>
      <c r="G10" s="98" t="s">
        <v>151</v>
      </c>
      <c r="H10" s="98"/>
    </row>
    <row r="11" s="101" customFormat="true" ht="25.5" hidden="false" customHeight="true" outlineLevel="0" collapsed="false">
      <c r="A11" s="100"/>
      <c r="B11" s="100"/>
      <c r="C11" s="100" t="s">
        <v>152</v>
      </c>
      <c r="D11" s="100" t="n">
        <v>230</v>
      </c>
      <c r="F11" s="102" t="s">
        <v>24</v>
      </c>
      <c r="G11" s="100" t="s">
        <v>25</v>
      </c>
      <c r="H11" s="103" t="n">
        <v>200</v>
      </c>
      <c r="I11" s="100" t="s">
        <v>153</v>
      </c>
      <c r="J11" s="100" t="s">
        <v>154</v>
      </c>
      <c r="K11" s="104"/>
    </row>
    <row r="12" s="101" customFormat="true" ht="24" hidden="false" customHeight="true" outlineLevel="0" collapsed="false">
      <c r="A12" s="100"/>
      <c r="B12" s="100"/>
      <c r="C12" s="100" t="s">
        <v>155</v>
      </c>
      <c r="D12" s="100" t="n">
        <v>40</v>
      </c>
      <c r="F12" s="105" t="s">
        <v>156</v>
      </c>
      <c r="G12" s="100" t="s">
        <v>157</v>
      </c>
      <c r="H12" s="103" t="n">
        <v>70</v>
      </c>
      <c r="I12" s="100" t="s">
        <v>156</v>
      </c>
      <c r="J12" s="100" t="s">
        <v>26</v>
      </c>
    </row>
    <row r="13" s="101" customFormat="true" ht="24.6" hidden="false" customHeight="true" outlineLevel="0" collapsed="false">
      <c r="A13" s="100"/>
      <c r="B13" s="100"/>
      <c r="C13" s="100" t="s">
        <v>158</v>
      </c>
      <c r="D13" s="100" t="n">
        <v>120</v>
      </c>
      <c r="F13" s="105"/>
      <c r="G13" s="100" t="s">
        <v>159</v>
      </c>
      <c r="H13" s="103" t="n">
        <v>100</v>
      </c>
      <c r="I13" s="100" t="s">
        <v>160</v>
      </c>
      <c r="J13" s="100" t="s">
        <v>161</v>
      </c>
    </row>
    <row r="14" s="101" customFormat="true" ht="12.75" hidden="false" customHeight="false" outlineLevel="0" collapsed="false">
      <c r="A14" s="100"/>
      <c r="B14" s="100"/>
      <c r="C14" s="100" t="s">
        <v>162</v>
      </c>
      <c r="D14" s="100" t="n">
        <v>200</v>
      </c>
      <c r="F14" s="102" t="n">
        <v>382</v>
      </c>
      <c r="G14" s="100" t="s">
        <v>29</v>
      </c>
      <c r="H14" s="103" t="n">
        <v>200</v>
      </c>
      <c r="I14" s="100"/>
      <c r="J14" s="100" t="s">
        <v>29</v>
      </c>
    </row>
    <row r="15" s="101" customFormat="true" ht="12.75" hidden="false" customHeight="false" outlineLevel="0" collapsed="false">
      <c r="A15" s="100"/>
      <c r="B15" s="100"/>
      <c r="C15" s="100" t="s">
        <v>163</v>
      </c>
      <c r="D15" s="100" t="n">
        <v>20</v>
      </c>
      <c r="F15" s="106"/>
      <c r="G15" s="100"/>
      <c r="H15" s="103"/>
      <c r="I15" s="107"/>
      <c r="J15" s="100" t="s">
        <v>159</v>
      </c>
    </row>
    <row r="16" s="101" customFormat="true" ht="13.5" hidden="false" customHeight="true" outlineLevel="0" collapsed="false">
      <c r="A16" s="108" t="s">
        <v>164</v>
      </c>
      <c r="B16" s="108"/>
      <c r="C16" s="108"/>
      <c r="D16" s="109" t="n">
        <f aca="false">SUM(D11:D15)</f>
        <v>610</v>
      </c>
      <c r="F16" s="106"/>
      <c r="G16" s="108" t="s">
        <v>164</v>
      </c>
      <c r="H16" s="110" t="n">
        <f aca="false">SUM(H11:H15)</f>
        <v>570</v>
      </c>
      <c r="I16" s="107"/>
      <c r="J16" s="108" t="s">
        <v>164</v>
      </c>
    </row>
    <row r="17" s="111" customFormat="true" ht="13.5" hidden="false" customHeight="false" outlineLevel="0" collapsed="false">
      <c r="D17" s="112"/>
      <c r="F17" s="113"/>
    </row>
    <row r="18" s="111" customFormat="true" ht="13.5" hidden="false" customHeight="true" outlineLevel="0" collapsed="false">
      <c r="D18" s="112"/>
      <c r="F18" s="114"/>
      <c r="G18" s="115" t="s">
        <v>165</v>
      </c>
      <c r="H18" s="115"/>
      <c r="I18" s="116"/>
      <c r="J18" s="115" t="s">
        <v>165</v>
      </c>
    </row>
    <row r="19" s="111" customFormat="true" ht="13.5" hidden="false" customHeight="false" outlineLevel="0" collapsed="false">
      <c r="D19" s="112"/>
      <c r="F19" s="114"/>
      <c r="G19" s="100" t="s">
        <v>166</v>
      </c>
      <c r="H19" s="117" t="n">
        <v>20</v>
      </c>
      <c r="I19" s="116"/>
      <c r="J19" s="100" t="s">
        <v>166</v>
      </c>
    </row>
    <row r="20" s="111" customFormat="true" ht="13.5" hidden="false" customHeight="false" outlineLevel="0" collapsed="false">
      <c r="D20" s="112"/>
      <c r="F20" s="114"/>
      <c r="G20" s="100" t="s">
        <v>167</v>
      </c>
      <c r="H20" s="117" t="n">
        <v>90</v>
      </c>
      <c r="I20" s="116"/>
      <c r="J20" s="100" t="s">
        <v>167</v>
      </c>
    </row>
    <row r="21" s="111" customFormat="true" ht="13.5" hidden="false" customHeight="false" outlineLevel="0" collapsed="false">
      <c r="D21" s="112"/>
      <c r="F21" s="114"/>
      <c r="G21" s="100" t="s">
        <v>35</v>
      </c>
      <c r="H21" s="117" t="n">
        <v>150</v>
      </c>
      <c r="I21" s="116"/>
      <c r="J21" s="100" t="s">
        <v>35</v>
      </c>
    </row>
    <row r="22" s="99" customFormat="true" ht="27" hidden="false" customHeight="true" outlineLevel="0" collapsed="false">
      <c r="D22" s="118"/>
      <c r="F22" s="108" t="s">
        <v>168</v>
      </c>
      <c r="G22" s="108"/>
      <c r="H22" s="110" t="n">
        <f aca="false">SUM(H19:H21)</f>
        <v>260</v>
      </c>
      <c r="I22" s="108"/>
      <c r="J22" s="108" t="s">
        <v>168</v>
      </c>
    </row>
    <row r="23" s="99" customFormat="true" ht="13.5" hidden="false" customHeight="true" outlineLevel="0" collapsed="false">
      <c r="A23" s="119" t="s">
        <v>37</v>
      </c>
      <c r="B23" s="119"/>
      <c r="C23" s="119"/>
      <c r="D23" s="119"/>
      <c r="E23" s="119"/>
      <c r="F23" s="119"/>
      <c r="G23" s="119" t="s">
        <v>37</v>
      </c>
      <c r="H23" s="119"/>
    </row>
    <row r="24" s="101" customFormat="true" ht="32.25" hidden="false" customHeight="true" outlineLevel="0" collapsed="false">
      <c r="A24" s="100"/>
      <c r="B24" s="100"/>
      <c r="C24" s="100" t="s">
        <v>38</v>
      </c>
      <c r="D24" s="120" t="n">
        <v>250</v>
      </c>
      <c r="F24" s="117" t="s">
        <v>169</v>
      </c>
      <c r="G24" s="100" t="s">
        <v>38</v>
      </c>
      <c r="H24" s="120" t="n">
        <v>250</v>
      </c>
      <c r="I24" s="100"/>
      <c r="J24" s="100" t="s">
        <v>38</v>
      </c>
    </row>
    <row r="25" s="101" customFormat="true" ht="12.75" hidden="false" customHeight="false" outlineLevel="0" collapsed="false">
      <c r="A25" s="121" t="n">
        <v>88</v>
      </c>
      <c r="B25" s="121"/>
      <c r="C25" s="100" t="s">
        <v>170</v>
      </c>
      <c r="D25" s="120" t="n">
        <v>80</v>
      </c>
      <c r="F25" s="122" t="n">
        <v>260</v>
      </c>
      <c r="G25" s="100" t="s">
        <v>171</v>
      </c>
      <c r="H25" s="120" t="n">
        <v>90</v>
      </c>
      <c r="I25" s="121" t="n">
        <v>88</v>
      </c>
      <c r="J25" s="100" t="s">
        <v>170</v>
      </c>
    </row>
    <row r="26" s="101" customFormat="true" ht="38.25" hidden="false" customHeight="false" outlineLevel="0" collapsed="false">
      <c r="A26" s="121" t="n">
        <v>260</v>
      </c>
      <c r="B26" s="121"/>
      <c r="C26" s="100" t="s">
        <v>172</v>
      </c>
      <c r="D26" s="123" t="n">
        <v>155</v>
      </c>
      <c r="F26" s="117"/>
      <c r="G26" s="100" t="s">
        <v>173</v>
      </c>
      <c r="H26" s="123" t="n">
        <v>155</v>
      </c>
      <c r="I26" s="121" t="n">
        <v>260</v>
      </c>
      <c r="J26" s="100" t="s">
        <v>172</v>
      </c>
    </row>
    <row r="27" s="101" customFormat="true" ht="12.75" hidden="false" customHeight="false" outlineLevel="0" collapsed="false">
      <c r="A27" s="100"/>
      <c r="B27" s="100"/>
      <c r="C27" s="100" t="s">
        <v>174</v>
      </c>
      <c r="D27" s="120" t="n">
        <v>200</v>
      </c>
      <c r="F27" s="105"/>
      <c r="G27" s="100" t="s">
        <v>174</v>
      </c>
      <c r="H27" s="120" t="n">
        <v>200</v>
      </c>
      <c r="I27" s="100"/>
      <c r="J27" s="100" t="s">
        <v>174</v>
      </c>
    </row>
    <row r="28" s="101" customFormat="true" ht="12.75" hidden="false" customHeight="false" outlineLevel="0" collapsed="false">
      <c r="A28" s="100"/>
      <c r="B28" s="100"/>
      <c r="C28" s="124" t="s">
        <v>175</v>
      </c>
      <c r="D28" s="120" t="n">
        <v>200</v>
      </c>
      <c r="F28" s="102" t="n">
        <v>342</v>
      </c>
      <c r="G28" s="124" t="s">
        <v>176</v>
      </c>
      <c r="H28" s="120" t="n">
        <v>200</v>
      </c>
      <c r="I28" s="100"/>
      <c r="J28" s="124" t="s">
        <v>176</v>
      </c>
    </row>
    <row r="29" s="101" customFormat="true" ht="12.75" hidden="false" customHeight="false" outlineLevel="0" collapsed="false">
      <c r="A29" s="100"/>
      <c r="B29" s="100"/>
      <c r="C29" s="100" t="s">
        <v>177</v>
      </c>
      <c r="D29" s="120" t="n">
        <v>60</v>
      </c>
      <c r="F29" s="105"/>
      <c r="G29" s="100" t="s">
        <v>178</v>
      </c>
      <c r="H29" s="120" t="n">
        <v>50</v>
      </c>
      <c r="I29" s="100"/>
      <c r="J29" s="100" t="s">
        <v>178</v>
      </c>
    </row>
    <row r="30" s="101" customFormat="true" ht="12.75" hidden="false" customHeight="false" outlineLevel="0" collapsed="false">
      <c r="A30" s="100"/>
      <c r="B30" s="100"/>
      <c r="C30" s="100" t="s">
        <v>178</v>
      </c>
      <c r="D30" s="120" t="n">
        <v>20</v>
      </c>
      <c r="F30" s="105"/>
      <c r="G30" s="100"/>
      <c r="H30" s="120"/>
      <c r="I30" s="100"/>
      <c r="J30" s="100"/>
    </row>
    <row r="31" s="101" customFormat="true" ht="13.5" hidden="false" customHeight="false" outlineLevel="0" collapsed="false">
      <c r="A31" s="108"/>
      <c r="B31" s="108"/>
      <c r="C31" s="108" t="s">
        <v>44</v>
      </c>
      <c r="D31" s="109" t="n">
        <f aca="false">SUM(D24:D30)</f>
        <v>965</v>
      </c>
      <c r="F31" s="106"/>
      <c r="G31" s="108" t="s">
        <v>179</v>
      </c>
      <c r="H31" s="125" t="n">
        <f aca="false">SUM(H24:H30)</f>
        <v>945</v>
      </c>
      <c r="I31" s="107"/>
      <c r="J31" s="108" t="s">
        <v>179</v>
      </c>
    </row>
    <row r="32" s="111" customFormat="true" ht="13.5" hidden="false" customHeight="true" outlineLevel="0" collapsed="false">
      <c r="D32" s="112"/>
      <c r="F32" s="113"/>
    </row>
    <row r="33" s="99" customFormat="true" ht="13.5" hidden="false" customHeight="true" outlineLevel="0" collapsed="false">
      <c r="A33" s="119" t="s">
        <v>45</v>
      </c>
      <c r="B33" s="119"/>
      <c r="C33" s="119"/>
      <c r="D33" s="119"/>
      <c r="E33" s="119"/>
      <c r="F33" s="119"/>
      <c r="G33" s="119" t="s">
        <v>45</v>
      </c>
      <c r="H33" s="119"/>
    </row>
    <row r="34" s="101" customFormat="true" ht="12.75" hidden="false" customHeight="false" outlineLevel="0" collapsed="false">
      <c r="A34" s="126"/>
      <c r="B34" s="126"/>
      <c r="C34" s="126"/>
      <c r="D34" s="126"/>
      <c r="F34" s="106"/>
      <c r="G34" s="100" t="s">
        <v>180</v>
      </c>
      <c r="H34" s="117" t="n">
        <v>20</v>
      </c>
      <c r="I34" s="107"/>
      <c r="J34" s="100" t="s">
        <v>180</v>
      </c>
    </row>
    <row r="35" s="101" customFormat="true" ht="12.75" hidden="false" customHeight="false" outlineLevel="0" collapsed="false">
      <c r="A35" s="126"/>
      <c r="B35" s="126"/>
      <c r="C35" s="126"/>
      <c r="D35" s="126"/>
      <c r="F35" s="106"/>
      <c r="G35" s="100" t="s">
        <v>167</v>
      </c>
      <c r="H35" s="117" t="n">
        <v>90</v>
      </c>
      <c r="I35" s="107"/>
      <c r="J35" s="100" t="s">
        <v>167</v>
      </c>
    </row>
    <row r="36" s="101" customFormat="true" ht="12.75" hidden="false" customHeight="false" outlineLevel="0" collapsed="false">
      <c r="A36" s="126"/>
      <c r="B36" s="126"/>
      <c r="C36" s="126"/>
      <c r="D36" s="126"/>
      <c r="F36" s="106"/>
      <c r="G36" s="100" t="s">
        <v>46</v>
      </c>
      <c r="H36" s="117" t="n">
        <v>150</v>
      </c>
      <c r="I36" s="107"/>
      <c r="J36" s="100" t="s">
        <v>46</v>
      </c>
    </row>
    <row r="37" s="111" customFormat="true" ht="13.5" hidden="false" customHeight="false" outlineLevel="0" collapsed="false">
      <c r="A37" s="127"/>
      <c r="B37" s="127"/>
      <c r="C37" s="128"/>
      <c r="D37" s="129"/>
      <c r="F37" s="114"/>
      <c r="G37" s="108" t="s">
        <v>47</v>
      </c>
      <c r="H37" s="110" t="n">
        <f aca="false">SUM(H34:H36)</f>
        <v>260</v>
      </c>
      <c r="I37" s="116"/>
      <c r="J37" s="108" t="s">
        <v>47</v>
      </c>
    </row>
    <row r="38" s="130" customFormat="true" ht="12.75" hidden="false" customHeight="false" outlineLevel="0" collapsed="false">
      <c r="D38" s="131"/>
      <c r="F38" s="132"/>
      <c r="H38" s="132"/>
    </row>
    <row r="39" s="90" customFormat="true" ht="25.5" hidden="false" customHeight="true" outlineLevel="0" collapsed="false">
      <c r="A39" s="97" t="s">
        <v>49</v>
      </c>
      <c r="B39" s="97"/>
      <c r="C39" s="97"/>
      <c r="D39" s="97"/>
      <c r="E39" s="97"/>
      <c r="F39" s="97"/>
      <c r="G39" s="97" t="s">
        <v>49</v>
      </c>
      <c r="H39" s="97"/>
    </row>
    <row r="40" s="99" customFormat="true" ht="13.5" hidden="false" customHeight="true" outlineLevel="0" collapsed="false">
      <c r="A40" s="119" t="s">
        <v>151</v>
      </c>
      <c r="B40" s="119"/>
      <c r="C40" s="119"/>
      <c r="D40" s="119"/>
      <c r="E40" s="119"/>
      <c r="F40" s="119"/>
      <c r="G40" s="119" t="s">
        <v>151</v>
      </c>
      <c r="H40" s="119"/>
    </row>
    <row r="41" s="101" customFormat="true" ht="25.5" hidden="false" customHeight="false" outlineLevel="0" collapsed="false">
      <c r="A41" s="100"/>
      <c r="B41" s="100"/>
      <c r="C41" s="100" t="s">
        <v>181</v>
      </c>
      <c r="D41" s="100" t="n">
        <v>60</v>
      </c>
      <c r="F41" s="105" t="s">
        <v>182</v>
      </c>
      <c r="G41" s="100" t="s">
        <v>183</v>
      </c>
      <c r="H41" s="117" t="n">
        <v>60</v>
      </c>
      <c r="I41" s="100" t="s">
        <v>182</v>
      </c>
      <c r="J41" s="100" t="s">
        <v>183</v>
      </c>
    </row>
    <row r="42" s="101" customFormat="true" ht="25.5" hidden="false" customHeight="false" outlineLevel="0" collapsed="false">
      <c r="A42" s="100"/>
      <c r="B42" s="100"/>
      <c r="C42" s="100" t="s">
        <v>184</v>
      </c>
      <c r="D42" s="100" t="n">
        <v>175</v>
      </c>
      <c r="F42" s="102" t="n">
        <v>259</v>
      </c>
      <c r="G42" s="100" t="s">
        <v>185</v>
      </c>
      <c r="H42" s="117" t="n">
        <v>175</v>
      </c>
      <c r="I42" s="100" t="s">
        <v>186</v>
      </c>
      <c r="J42" s="100" t="s">
        <v>184</v>
      </c>
    </row>
    <row r="43" s="101" customFormat="true" ht="12.75" hidden="false" customHeight="false" outlineLevel="0" collapsed="false">
      <c r="A43" s="100"/>
      <c r="B43" s="100"/>
      <c r="C43" s="100" t="s">
        <v>187</v>
      </c>
      <c r="D43" s="100" t="n">
        <v>200</v>
      </c>
      <c r="F43" s="105"/>
      <c r="G43" s="100" t="s">
        <v>188</v>
      </c>
      <c r="H43" s="100" t="n">
        <v>200</v>
      </c>
      <c r="I43" s="100"/>
      <c r="J43" s="100" t="s">
        <v>189</v>
      </c>
    </row>
    <row r="44" s="101" customFormat="true" ht="25.5" hidden="false" customHeight="false" outlineLevel="0" collapsed="false">
      <c r="A44" s="100"/>
      <c r="B44" s="100"/>
      <c r="C44" s="100" t="s">
        <v>190</v>
      </c>
      <c r="D44" s="100" t="n">
        <v>200</v>
      </c>
      <c r="F44" s="105"/>
      <c r="G44" s="100" t="s">
        <v>190</v>
      </c>
      <c r="H44" s="117" t="n">
        <v>200</v>
      </c>
      <c r="I44" s="100"/>
      <c r="J44" s="100" t="s">
        <v>191</v>
      </c>
    </row>
    <row r="45" s="101" customFormat="true" ht="12.75" hidden="false" customHeight="false" outlineLevel="0" collapsed="false">
      <c r="A45" s="100"/>
      <c r="B45" s="100"/>
      <c r="C45" s="100" t="s">
        <v>163</v>
      </c>
      <c r="D45" s="100" t="n">
        <v>25</v>
      </c>
      <c r="F45" s="105"/>
      <c r="G45" s="100" t="s">
        <v>178</v>
      </c>
      <c r="H45" s="117" t="n">
        <v>40</v>
      </c>
      <c r="I45" s="100"/>
      <c r="J45" s="100" t="s">
        <v>178</v>
      </c>
    </row>
    <row r="46" s="101" customFormat="true" ht="12.75" hidden="false" customHeight="false" outlineLevel="0" collapsed="false">
      <c r="A46" s="100"/>
      <c r="B46" s="100"/>
      <c r="C46" s="100" t="s">
        <v>178</v>
      </c>
      <c r="D46" s="100" t="n">
        <v>25</v>
      </c>
      <c r="F46" s="106"/>
      <c r="G46" s="100"/>
      <c r="H46" s="117"/>
      <c r="I46" s="107"/>
      <c r="J46" s="100"/>
    </row>
    <row r="47" s="101" customFormat="true" ht="13.5" hidden="false" customHeight="true" outlineLevel="0" collapsed="false">
      <c r="A47" s="108" t="s">
        <v>164</v>
      </c>
      <c r="B47" s="108"/>
      <c r="C47" s="108"/>
      <c r="D47" s="109" t="n">
        <f aca="false">SUM(D41:D46)</f>
        <v>685</v>
      </c>
      <c r="F47" s="108" t="s">
        <v>164</v>
      </c>
      <c r="G47" s="108"/>
      <c r="H47" s="117" t="n">
        <f aca="false">SUM(H41:H46)</f>
        <v>675</v>
      </c>
      <c r="I47" s="108" t="s">
        <v>164</v>
      </c>
      <c r="J47" s="108"/>
    </row>
    <row r="48" s="111" customFormat="true" ht="13.5" hidden="false" customHeight="false" outlineLevel="0" collapsed="false">
      <c r="D48" s="112"/>
      <c r="F48" s="114"/>
      <c r="G48" s="133"/>
      <c r="H48" s="134"/>
      <c r="I48" s="116"/>
      <c r="J48" s="133"/>
    </row>
    <row r="49" s="111" customFormat="true" ht="13.5" hidden="false" customHeight="true" outlineLevel="0" collapsed="false">
      <c r="D49" s="112"/>
      <c r="F49" s="114"/>
      <c r="G49" s="115" t="s">
        <v>165</v>
      </c>
      <c r="H49" s="115"/>
      <c r="I49" s="116"/>
      <c r="J49" s="115" t="s">
        <v>165</v>
      </c>
    </row>
    <row r="50" s="111" customFormat="true" ht="13.5" hidden="false" customHeight="false" outlineLevel="0" collapsed="false">
      <c r="A50" s="126"/>
      <c r="B50" s="126"/>
      <c r="C50" s="126"/>
      <c r="D50" s="126"/>
      <c r="F50" s="114"/>
      <c r="G50" s="100" t="s">
        <v>180</v>
      </c>
      <c r="H50" s="117" t="n">
        <v>20</v>
      </c>
      <c r="I50" s="116"/>
      <c r="J50" s="100" t="s">
        <v>180</v>
      </c>
    </row>
    <row r="51" s="111" customFormat="true" ht="13.5" hidden="false" customHeight="false" outlineLevel="0" collapsed="false">
      <c r="A51" s="126"/>
      <c r="B51" s="126"/>
      <c r="C51" s="126"/>
      <c r="D51" s="126"/>
      <c r="F51" s="114"/>
      <c r="G51" s="100" t="s">
        <v>34</v>
      </c>
      <c r="H51" s="117" t="n">
        <v>90</v>
      </c>
      <c r="I51" s="116"/>
      <c r="J51" s="100" t="s">
        <v>34</v>
      </c>
    </row>
    <row r="52" s="111" customFormat="true" ht="13.5" hidden="false" customHeight="false" outlineLevel="0" collapsed="false">
      <c r="A52" s="126"/>
      <c r="B52" s="126"/>
      <c r="C52" s="126"/>
      <c r="D52" s="126"/>
      <c r="F52" s="114"/>
      <c r="G52" s="100" t="s">
        <v>43</v>
      </c>
      <c r="H52" s="117" t="n">
        <v>150</v>
      </c>
      <c r="I52" s="116"/>
      <c r="J52" s="100" t="s">
        <v>43</v>
      </c>
    </row>
    <row r="53" s="111" customFormat="true" ht="27" hidden="false" customHeight="true" outlineLevel="0" collapsed="false">
      <c r="A53" s="126"/>
      <c r="B53" s="126"/>
      <c r="C53" s="126"/>
      <c r="D53" s="126"/>
      <c r="F53" s="108" t="s">
        <v>168</v>
      </c>
      <c r="G53" s="108" t="s">
        <v>168</v>
      </c>
      <c r="H53" s="110" t="n">
        <f aca="false">SUM(H50:H52)</f>
        <v>260</v>
      </c>
      <c r="I53" s="116"/>
      <c r="J53" s="108" t="s">
        <v>168</v>
      </c>
    </row>
    <row r="54" s="99" customFormat="true" ht="13.5" hidden="false" customHeight="true" outlineLevel="0" collapsed="false">
      <c r="A54" s="119" t="s">
        <v>37</v>
      </c>
      <c r="B54" s="119"/>
      <c r="C54" s="119"/>
      <c r="D54" s="119"/>
      <c r="E54" s="119"/>
      <c r="F54" s="119"/>
      <c r="G54" s="119" t="s">
        <v>37</v>
      </c>
      <c r="H54" s="119"/>
    </row>
    <row r="55" s="101" customFormat="true" ht="12.75" hidden="false" customHeight="false" outlineLevel="0" collapsed="false">
      <c r="A55" s="100"/>
      <c r="B55" s="100"/>
      <c r="C55" s="100" t="s">
        <v>192</v>
      </c>
      <c r="D55" s="120" t="n">
        <v>60</v>
      </c>
      <c r="F55" s="135" t="n">
        <v>71</v>
      </c>
      <c r="G55" s="121" t="s">
        <v>193</v>
      </c>
      <c r="H55" s="120" t="n">
        <v>60</v>
      </c>
      <c r="I55" s="100"/>
      <c r="J55" s="121" t="s">
        <v>192</v>
      </c>
    </row>
    <row r="56" s="101" customFormat="true" ht="25.5" hidden="false" customHeight="false" outlineLevel="0" collapsed="false">
      <c r="A56" s="121" t="n">
        <v>98</v>
      </c>
      <c r="B56" s="121"/>
      <c r="C56" s="100" t="s">
        <v>194</v>
      </c>
      <c r="D56" s="120" t="n">
        <v>250</v>
      </c>
      <c r="F56" s="102" t="n">
        <v>98</v>
      </c>
      <c r="G56" s="100" t="s">
        <v>195</v>
      </c>
      <c r="H56" s="120" t="n">
        <v>250</v>
      </c>
      <c r="I56" s="121" t="n">
        <v>98</v>
      </c>
      <c r="J56" s="100" t="s">
        <v>195</v>
      </c>
    </row>
    <row r="57" s="101" customFormat="true" ht="12.75" hidden="false" customHeight="true" outlineLevel="0" collapsed="false">
      <c r="A57" s="121" t="n">
        <v>227</v>
      </c>
      <c r="B57" s="121"/>
      <c r="C57" s="100" t="s">
        <v>196</v>
      </c>
      <c r="D57" s="120" t="n">
        <v>70</v>
      </c>
      <c r="F57" s="135" t="n">
        <v>227</v>
      </c>
      <c r="G57" s="100" t="s">
        <v>197</v>
      </c>
      <c r="H57" s="120" t="n">
        <v>90</v>
      </c>
      <c r="I57" s="121" t="n">
        <v>227</v>
      </c>
      <c r="J57" s="100" t="s">
        <v>196</v>
      </c>
    </row>
    <row r="58" s="101" customFormat="true" ht="12.75" hidden="false" customHeight="false" outlineLevel="0" collapsed="false">
      <c r="A58" s="121" t="n">
        <v>312</v>
      </c>
      <c r="B58" s="121"/>
      <c r="C58" s="100" t="s">
        <v>198</v>
      </c>
      <c r="D58" s="120" t="n">
        <v>150</v>
      </c>
      <c r="F58" s="102" t="s">
        <v>57</v>
      </c>
      <c r="G58" s="100" t="s">
        <v>58</v>
      </c>
      <c r="H58" s="117" t="n">
        <v>150</v>
      </c>
      <c r="I58" s="100" t="s">
        <v>199</v>
      </c>
      <c r="J58" s="100" t="s">
        <v>200</v>
      </c>
      <c r="K58" s="104"/>
    </row>
    <row r="59" s="101" customFormat="true" ht="25.5" hidden="false" customHeight="false" outlineLevel="0" collapsed="false">
      <c r="A59" s="121" t="n">
        <v>349</v>
      </c>
      <c r="B59" s="121"/>
      <c r="C59" s="100" t="s">
        <v>201</v>
      </c>
      <c r="D59" s="120" t="n">
        <v>200</v>
      </c>
      <c r="F59" s="102" t="n">
        <v>349</v>
      </c>
      <c r="G59" s="100" t="s">
        <v>202</v>
      </c>
      <c r="H59" s="120" t="n">
        <v>200</v>
      </c>
      <c r="I59" s="121" t="n">
        <v>349</v>
      </c>
      <c r="J59" s="100" t="s">
        <v>202</v>
      </c>
    </row>
    <row r="60" s="101" customFormat="true" ht="12.75" hidden="false" customHeight="false" outlineLevel="0" collapsed="false">
      <c r="A60" s="121"/>
      <c r="B60" s="121"/>
      <c r="C60" s="100" t="s">
        <v>177</v>
      </c>
      <c r="D60" s="120" t="n">
        <v>40</v>
      </c>
      <c r="F60" s="117"/>
      <c r="G60" s="100" t="s">
        <v>178</v>
      </c>
      <c r="H60" s="120" t="n">
        <v>50</v>
      </c>
      <c r="I60" s="121"/>
      <c r="J60" s="100" t="s">
        <v>178</v>
      </c>
    </row>
    <row r="61" s="101" customFormat="true" ht="12.75" hidden="false" customHeight="false" outlineLevel="0" collapsed="false">
      <c r="A61" s="121"/>
      <c r="B61" s="121"/>
      <c r="C61" s="100" t="s">
        <v>178</v>
      </c>
      <c r="D61" s="120" t="n">
        <v>40</v>
      </c>
      <c r="F61" s="117"/>
      <c r="G61" s="100"/>
      <c r="H61" s="120"/>
      <c r="I61" s="121"/>
      <c r="J61" s="100"/>
    </row>
    <row r="62" s="101" customFormat="true" ht="12.75" hidden="false" customHeight="false" outlineLevel="0" collapsed="false">
      <c r="A62" s="121"/>
      <c r="B62" s="121"/>
      <c r="C62" s="100" t="s">
        <v>203</v>
      </c>
      <c r="D62" s="136" t="n">
        <v>200</v>
      </c>
      <c r="F62" s="117"/>
      <c r="G62" s="100"/>
      <c r="H62" s="136"/>
      <c r="I62" s="121"/>
      <c r="J62" s="100" t="s">
        <v>203</v>
      </c>
    </row>
    <row r="63" s="111" customFormat="true" ht="15" hidden="false" customHeight="true" outlineLevel="0" collapsed="false">
      <c r="A63" s="137" t="s">
        <v>44</v>
      </c>
      <c r="B63" s="137"/>
      <c r="C63" s="137"/>
      <c r="D63" s="138" t="n">
        <f aca="false">SUM(D55:D62)</f>
        <v>1010</v>
      </c>
      <c r="F63" s="114" t="s">
        <v>179</v>
      </c>
      <c r="G63" s="138"/>
      <c r="H63" s="114" t="n">
        <f aca="false">SUM(H55:H62)</f>
        <v>800</v>
      </c>
      <c r="I63" s="116"/>
      <c r="J63" s="138" t="s">
        <v>179</v>
      </c>
    </row>
    <row r="64" s="99" customFormat="true" ht="13.5" hidden="false" customHeight="true" outlineLevel="0" collapsed="false">
      <c r="A64" s="119" t="s">
        <v>45</v>
      </c>
      <c r="B64" s="119"/>
      <c r="C64" s="119"/>
      <c r="D64" s="119"/>
      <c r="E64" s="119"/>
      <c r="F64" s="119"/>
      <c r="G64" s="119" t="s">
        <v>45</v>
      </c>
      <c r="H64" s="119"/>
    </row>
    <row r="65" s="101" customFormat="true" ht="12.75" hidden="false" customHeight="false" outlineLevel="0" collapsed="false">
      <c r="A65" s="126"/>
      <c r="B65" s="126"/>
      <c r="C65" s="126"/>
      <c r="D65" s="126"/>
      <c r="F65" s="106"/>
      <c r="G65" s="100" t="s">
        <v>180</v>
      </c>
      <c r="H65" s="117" t="n">
        <v>20</v>
      </c>
      <c r="I65" s="107"/>
      <c r="J65" s="100" t="s">
        <v>180</v>
      </c>
    </row>
    <row r="66" s="101" customFormat="true" ht="12.75" hidden="false" customHeight="false" outlineLevel="0" collapsed="false">
      <c r="A66" s="126"/>
      <c r="B66" s="126"/>
      <c r="C66" s="126"/>
      <c r="D66" s="126"/>
      <c r="F66" s="106"/>
      <c r="G66" s="100" t="s">
        <v>34</v>
      </c>
      <c r="H66" s="117" t="n">
        <v>90</v>
      </c>
      <c r="I66" s="107"/>
      <c r="J66" s="100" t="s">
        <v>34</v>
      </c>
    </row>
    <row r="67" s="101" customFormat="true" ht="12.75" hidden="false" customHeight="false" outlineLevel="0" collapsed="false">
      <c r="A67" s="126"/>
      <c r="B67" s="126"/>
      <c r="C67" s="126"/>
      <c r="D67" s="126"/>
      <c r="F67" s="106"/>
      <c r="G67" s="100" t="s">
        <v>30</v>
      </c>
      <c r="H67" s="117" t="n">
        <v>150</v>
      </c>
      <c r="I67" s="107"/>
      <c r="J67" s="100" t="s">
        <v>30</v>
      </c>
    </row>
    <row r="68" s="111" customFormat="true" ht="13.5" hidden="false" customHeight="false" outlineLevel="0" collapsed="false">
      <c r="A68" s="127"/>
      <c r="B68" s="127"/>
      <c r="C68" s="128"/>
      <c r="D68" s="129"/>
      <c r="F68" s="114"/>
      <c r="G68" s="108" t="s">
        <v>47</v>
      </c>
      <c r="H68" s="110" t="n">
        <f aca="false">SUM(H65:H67)</f>
        <v>260</v>
      </c>
      <c r="I68" s="116"/>
      <c r="J68" s="108" t="s">
        <v>47</v>
      </c>
    </row>
    <row r="69" s="90" customFormat="true" ht="15.75" hidden="false" customHeight="true" outlineLevel="0" collapsed="false">
      <c r="A69" s="97" t="s">
        <v>61</v>
      </c>
      <c r="B69" s="97"/>
      <c r="C69" s="97"/>
      <c r="D69" s="97"/>
      <c r="E69" s="97"/>
      <c r="F69" s="97"/>
      <c r="G69" s="97" t="s">
        <v>61</v>
      </c>
      <c r="H69" s="97"/>
    </row>
    <row r="70" s="99" customFormat="true" ht="13.5" hidden="false" customHeight="true" outlineLevel="0" collapsed="false">
      <c r="A70" s="119" t="s">
        <v>151</v>
      </c>
      <c r="B70" s="119"/>
      <c r="C70" s="119"/>
      <c r="D70" s="119"/>
      <c r="E70" s="119"/>
      <c r="F70" s="119"/>
      <c r="G70" s="119" t="s">
        <v>151</v>
      </c>
      <c r="H70" s="119"/>
    </row>
    <row r="71" s="101" customFormat="true" ht="25.5" hidden="false" customHeight="false" outlineLevel="0" collapsed="false">
      <c r="A71" s="100"/>
      <c r="B71" s="100"/>
      <c r="C71" s="100" t="s">
        <v>204</v>
      </c>
      <c r="D71" s="100" t="n">
        <v>80</v>
      </c>
      <c r="F71" s="102" t="n">
        <v>24</v>
      </c>
      <c r="G71" s="100" t="s">
        <v>204</v>
      </c>
      <c r="H71" s="117" t="n">
        <v>80</v>
      </c>
      <c r="I71" s="100"/>
      <c r="J71" s="100" t="s">
        <v>204</v>
      </c>
    </row>
    <row r="72" s="101" customFormat="true" ht="32.25" hidden="false" customHeight="true" outlineLevel="0" collapsed="false">
      <c r="A72" s="100"/>
      <c r="B72" s="100"/>
      <c r="C72" s="100" t="s">
        <v>205</v>
      </c>
      <c r="D72" s="100" t="n">
        <v>75</v>
      </c>
      <c r="F72" s="139" t="s">
        <v>206</v>
      </c>
      <c r="G72" s="140" t="s">
        <v>207</v>
      </c>
      <c r="H72" s="141" t="n">
        <v>110</v>
      </c>
      <c r="I72" s="100"/>
      <c r="J72" s="100" t="s">
        <v>205</v>
      </c>
    </row>
    <row r="73" s="101" customFormat="true" ht="22.5" hidden="false" customHeight="true" outlineLevel="0" collapsed="false">
      <c r="A73" s="100"/>
      <c r="B73" s="100"/>
      <c r="C73" s="100" t="s">
        <v>208</v>
      </c>
      <c r="D73" s="100" t="n">
        <v>135</v>
      </c>
      <c r="F73" s="105"/>
      <c r="G73" s="100" t="s">
        <v>209</v>
      </c>
      <c r="H73" s="117" t="n">
        <v>150</v>
      </c>
      <c r="I73" s="100"/>
      <c r="J73" s="100" t="s">
        <v>208</v>
      </c>
    </row>
    <row r="74" s="101" customFormat="true" ht="25.5" hidden="false" customHeight="false" outlineLevel="0" collapsed="false">
      <c r="A74" s="100"/>
      <c r="B74" s="100"/>
      <c r="C74" s="100" t="s">
        <v>210</v>
      </c>
      <c r="D74" s="100" t="n">
        <v>200</v>
      </c>
      <c r="F74" s="122" t="n">
        <v>379</v>
      </c>
      <c r="G74" s="100" t="s">
        <v>211</v>
      </c>
      <c r="H74" s="117" t="n">
        <v>200</v>
      </c>
      <c r="I74" s="107"/>
      <c r="J74" s="100" t="s">
        <v>211</v>
      </c>
    </row>
    <row r="75" s="101" customFormat="true" ht="12.75" hidden="false" customHeight="false" outlineLevel="0" collapsed="false">
      <c r="A75" s="100"/>
      <c r="B75" s="100"/>
      <c r="C75" s="100" t="s">
        <v>163</v>
      </c>
      <c r="D75" s="100" t="n">
        <v>25</v>
      </c>
      <c r="F75" s="105"/>
      <c r="G75" s="100" t="s">
        <v>178</v>
      </c>
      <c r="H75" s="117" t="n">
        <v>40</v>
      </c>
      <c r="I75" s="100"/>
      <c r="J75" s="100" t="s">
        <v>178</v>
      </c>
    </row>
    <row r="76" s="101" customFormat="true" ht="16.5" hidden="false" customHeight="true" outlineLevel="0" collapsed="false">
      <c r="A76" s="100"/>
      <c r="B76" s="100"/>
      <c r="C76" s="100" t="s">
        <v>178</v>
      </c>
      <c r="D76" s="100" t="n">
        <v>25</v>
      </c>
      <c r="F76" s="106"/>
      <c r="G76" s="100"/>
      <c r="H76" s="117"/>
      <c r="I76" s="107"/>
      <c r="J76" s="100"/>
    </row>
    <row r="77" s="101" customFormat="true" ht="21" hidden="false" customHeight="true" outlineLevel="0" collapsed="false">
      <c r="A77" s="100"/>
      <c r="B77" s="100"/>
      <c r="C77" s="100" t="s">
        <v>212</v>
      </c>
      <c r="D77" s="100" t="n">
        <v>150</v>
      </c>
      <c r="F77" s="106"/>
      <c r="G77" s="100"/>
      <c r="H77" s="109"/>
    </row>
    <row r="78" s="101" customFormat="true" ht="13.5" hidden="false" customHeight="true" outlineLevel="0" collapsed="false">
      <c r="A78" s="142" t="s">
        <v>164</v>
      </c>
      <c r="B78" s="142"/>
      <c r="C78" s="142"/>
      <c r="D78" s="109" t="n">
        <f aca="false">SUM(D71:D77)</f>
        <v>690</v>
      </c>
      <c r="F78" s="108" t="s">
        <v>164</v>
      </c>
      <c r="G78" s="108" t="s">
        <v>164</v>
      </c>
      <c r="H78" s="109" t="n">
        <f aca="false">SUM(H71:H77)</f>
        <v>580</v>
      </c>
      <c r="I78" s="108" t="s">
        <v>164</v>
      </c>
      <c r="J78" s="108" t="s">
        <v>164</v>
      </c>
    </row>
    <row r="79" s="111" customFormat="true" ht="13.5" hidden="false" customHeight="false" outlineLevel="0" collapsed="false">
      <c r="D79" s="112"/>
      <c r="F79" s="114"/>
      <c r="G79" s="133"/>
      <c r="H79" s="134"/>
      <c r="I79" s="116"/>
      <c r="J79" s="133"/>
    </row>
    <row r="80" s="111" customFormat="true" ht="13.5" hidden="false" customHeight="true" outlineLevel="0" collapsed="false">
      <c r="D80" s="112"/>
      <c r="F80" s="114"/>
      <c r="G80" s="143" t="s">
        <v>165</v>
      </c>
      <c r="H80" s="143"/>
      <c r="I80" s="116"/>
      <c r="J80" s="143" t="s">
        <v>165</v>
      </c>
    </row>
    <row r="81" s="111" customFormat="true" ht="13.5" hidden="false" customHeight="false" outlineLevel="0" collapsed="false">
      <c r="D81" s="112"/>
      <c r="F81" s="114"/>
      <c r="G81" s="144" t="s">
        <v>166</v>
      </c>
      <c r="H81" s="117" t="n">
        <v>20</v>
      </c>
      <c r="I81" s="116"/>
      <c r="J81" s="144" t="s">
        <v>166</v>
      </c>
    </row>
    <row r="82" s="111" customFormat="true" ht="13.5" hidden="false" customHeight="false" outlineLevel="0" collapsed="false">
      <c r="D82" s="112"/>
      <c r="F82" s="114"/>
      <c r="G82" s="144" t="s">
        <v>34</v>
      </c>
      <c r="H82" s="117" t="n">
        <v>90</v>
      </c>
      <c r="I82" s="116"/>
      <c r="J82" s="144" t="s">
        <v>34</v>
      </c>
    </row>
    <row r="83" s="111" customFormat="true" ht="13.5" hidden="false" customHeight="false" outlineLevel="0" collapsed="false">
      <c r="D83" s="112"/>
      <c r="F83" s="114"/>
      <c r="G83" s="144" t="s">
        <v>46</v>
      </c>
      <c r="H83" s="117" t="n">
        <v>150</v>
      </c>
      <c r="I83" s="116"/>
      <c r="J83" s="144" t="s">
        <v>46</v>
      </c>
    </row>
    <row r="84" s="111" customFormat="true" ht="27" hidden="false" customHeight="false" outlineLevel="0" collapsed="false">
      <c r="D84" s="112"/>
      <c r="F84" s="114"/>
      <c r="G84" s="145" t="s">
        <v>168</v>
      </c>
      <c r="H84" s="134" t="n">
        <f aca="false">SUM(H81:H83)</f>
        <v>260</v>
      </c>
      <c r="I84" s="116"/>
      <c r="J84" s="145" t="s">
        <v>168</v>
      </c>
    </row>
    <row r="85" s="111" customFormat="true" ht="13.5" hidden="false" customHeight="true" outlineLevel="0" collapsed="false">
      <c r="D85" s="112"/>
      <c r="F85" s="146"/>
      <c r="I85" s="147"/>
    </row>
    <row r="86" s="99" customFormat="true" ht="13.5" hidden="false" customHeight="true" outlineLevel="0" collapsed="false">
      <c r="A86" s="119" t="s">
        <v>37</v>
      </c>
      <c r="B86" s="119"/>
      <c r="C86" s="119"/>
      <c r="D86" s="119"/>
      <c r="E86" s="119"/>
      <c r="F86" s="119"/>
      <c r="G86" s="119" t="s">
        <v>37</v>
      </c>
      <c r="H86" s="119"/>
    </row>
    <row r="87" s="101" customFormat="true" ht="18" hidden="false" customHeight="true" outlineLevel="0" collapsed="false">
      <c r="A87" s="121" t="n">
        <v>104</v>
      </c>
      <c r="B87" s="121"/>
      <c r="C87" s="100" t="s">
        <v>213</v>
      </c>
      <c r="D87" s="120" t="n">
        <v>270</v>
      </c>
      <c r="F87" s="135" t="n">
        <v>104</v>
      </c>
      <c r="G87" s="100" t="s">
        <v>213</v>
      </c>
      <c r="H87" s="120" t="n">
        <v>270</v>
      </c>
      <c r="I87" s="121" t="n">
        <v>104</v>
      </c>
      <c r="J87" s="100" t="s">
        <v>213</v>
      </c>
    </row>
    <row r="88" s="101" customFormat="true" ht="12.75" hidden="false" customHeight="false" outlineLevel="0" collapsed="false">
      <c r="A88" s="121" t="n">
        <v>223</v>
      </c>
      <c r="B88" s="121"/>
      <c r="C88" s="100" t="s">
        <v>214</v>
      </c>
      <c r="D88" s="120" t="n">
        <v>185</v>
      </c>
      <c r="F88" s="117" t="s">
        <v>215</v>
      </c>
      <c r="G88" s="100" t="s">
        <v>214</v>
      </c>
      <c r="H88" s="120" t="n">
        <v>185</v>
      </c>
      <c r="I88" s="121" t="n">
        <v>223</v>
      </c>
      <c r="J88" s="100" t="s">
        <v>214</v>
      </c>
    </row>
    <row r="89" s="101" customFormat="true" ht="12.75" hidden="false" customHeight="false" outlineLevel="0" collapsed="false">
      <c r="A89" s="121"/>
      <c r="B89" s="121"/>
      <c r="C89" s="100" t="s">
        <v>216</v>
      </c>
      <c r="D89" s="120" t="n">
        <v>35</v>
      </c>
      <c r="F89" s="117" t="s">
        <v>217</v>
      </c>
      <c r="G89" s="100" t="s">
        <v>69</v>
      </c>
      <c r="H89" s="120" t="n">
        <v>35</v>
      </c>
      <c r="I89" s="121"/>
      <c r="J89" s="100" t="s">
        <v>218</v>
      </c>
    </row>
    <row r="90" s="101" customFormat="true" ht="12.75" hidden="false" customHeight="false" outlineLevel="0" collapsed="false">
      <c r="A90" s="121"/>
      <c r="B90" s="148"/>
      <c r="C90" s="149" t="s">
        <v>219</v>
      </c>
      <c r="D90" s="123" t="n">
        <v>200</v>
      </c>
      <c r="F90" s="150" t="s">
        <v>220</v>
      </c>
      <c r="G90" s="149" t="s">
        <v>221</v>
      </c>
      <c r="H90" s="123" t="n">
        <v>200</v>
      </c>
      <c r="I90" s="100"/>
      <c r="J90" s="149" t="s">
        <v>221</v>
      </c>
    </row>
    <row r="91" s="101" customFormat="true" ht="12.75" hidden="false" customHeight="false" outlineLevel="0" collapsed="false">
      <c r="A91" s="121"/>
      <c r="B91" s="121"/>
      <c r="C91" s="100" t="s">
        <v>177</v>
      </c>
      <c r="D91" s="120" t="n">
        <v>40</v>
      </c>
      <c r="F91" s="105"/>
      <c r="G91" s="100" t="s">
        <v>178</v>
      </c>
      <c r="H91" s="120" t="n">
        <v>50</v>
      </c>
      <c r="I91" s="100"/>
      <c r="J91" s="100" t="s">
        <v>178</v>
      </c>
    </row>
    <row r="92" s="101" customFormat="true" ht="12.75" hidden="false" customHeight="false" outlineLevel="0" collapsed="false">
      <c r="A92" s="121"/>
      <c r="B92" s="121"/>
      <c r="C92" s="100" t="s">
        <v>178</v>
      </c>
      <c r="D92" s="120" t="n">
        <v>40</v>
      </c>
      <c r="F92" s="105"/>
      <c r="G92" s="100"/>
      <c r="H92" s="120"/>
      <c r="I92" s="100"/>
      <c r="J92" s="100"/>
    </row>
    <row r="93" s="101" customFormat="true" ht="38.25" hidden="false" customHeight="false" outlineLevel="0" collapsed="false">
      <c r="A93" s="121"/>
      <c r="B93" s="121"/>
      <c r="C93" s="100" t="s">
        <v>222</v>
      </c>
      <c r="D93" s="120" t="n">
        <v>180</v>
      </c>
      <c r="F93" s="106"/>
      <c r="G93" s="100"/>
      <c r="H93" s="120"/>
      <c r="I93" s="107"/>
      <c r="J93" s="100" t="s">
        <v>223</v>
      </c>
    </row>
    <row r="94" s="101" customFormat="true" ht="13.5" hidden="false" customHeight="false" outlineLevel="0" collapsed="false">
      <c r="A94" s="151" t="s">
        <v>44</v>
      </c>
      <c r="B94" s="151"/>
      <c r="C94" s="114"/>
      <c r="D94" s="152" t="n">
        <f aca="false">SUM(D87:D93)</f>
        <v>950</v>
      </c>
      <c r="F94" s="106"/>
      <c r="G94" s="153" t="s">
        <v>44</v>
      </c>
      <c r="H94" s="154" t="n">
        <f aca="false">SUM(H87:H93)</f>
        <v>740</v>
      </c>
      <c r="I94" s="107"/>
      <c r="J94" s="153" t="s">
        <v>44</v>
      </c>
    </row>
    <row r="95" s="99" customFormat="true" ht="13.5" hidden="false" customHeight="true" outlineLevel="0" collapsed="false">
      <c r="A95" s="119" t="s">
        <v>45</v>
      </c>
      <c r="B95" s="119"/>
      <c r="C95" s="119"/>
      <c r="D95" s="119"/>
      <c r="E95" s="119"/>
      <c r="F95" s="119"/>
      <c r="G95" s="119" t="s">
        <v>45</v>
      </c>
      <c r="H95" s="119"/>
    </row>
    <row r="96" s="101" customFormat="true" ht="12.75" hidden="false" customHeight="false" outlineLevel="0" collapsed="false">
      <c r="A96" s="126"/>
      <c r="B96" s="126"/>
      <c r="C96" s="126"/>
      <c r="D96" s="126"/>
      <c r="F96" s="106"/>
      <c r="G96" s="144" t="s">
        <v>166</v>
      </c>
      <c r="H96" s="117" t="n">
        <v>20</v>
      </c>
      <c r="I96" s="107"/>
      <c r="J96" s="144" t="s">
        <v>166</v>
      </c>
    </row>
    <row r="97" s="101" customFormat="true" ht="12.75" hidden="false" customHeight="false" outlineLevel="0" collapsed="false">
      <c r="A97" s="126"/>
      <c r="B97" s="126"/>
      <c r="C97" s="126"/>
      <c r="D97" s="126"/>
      <c r="F97" s="106"/>
      <c r="G97" s="144" t="s">
        <v>167</v>
      </c>
      <c r="H97" s="117" t="n">
        <v>90</v>
      </c>
      <c r="I97" s="107"/>
      <c r="J97" s="144" t="s">
        <v>167</v>
      </c>
    </row>
    <row r="98" s="101" customFormat="true" ht="25.5" hidden="false" customHeight="false" outlineLevel="0" collapsed="false">
      <c r="A98" s="126"/>
      <c r="B98" s="126"/>
      <c r="C98" s="126"/>
      <c r="D98" s="126"/>
      <c r="F98" s="106"/>
      <c r="G98" s="144" t="s">
        <v>224</v>
      </c>
      <c r="H98" s="117" t="n">
        <v>150</v>
      </c>
      <c r="I98" s="107"/>
      <c r="J98" s="144" t="s">
        <v>224</v>
      </c>
    </row>
    <row r="99" s="111" customFormat="true" ht="13.5" hidden="false" customHeight="false" outlineLevel="0" collapsed="false">
      <c r="A99" s="127"/>
      <c r="B99" s="127"/>
      <c r="C99" s="128"/>
      <c r="D99" s="129"/>
      <c r="F99" s="114"/>
      <c r="G99" s="155" t="s">
        <v>47</v>
      </c>
      <c r="H99" s="110" t="n">
        <f aca="false">SUM(H96:H98)</f>
        <v>260</v>
      </c>
      <c r="I99" s="116"/>
      <c r="J99" s="155" t="s">
        <v>47</v>
      </c>
    </row>
    <row r="100" s="90" customFormat="true" ht="12.75" hidden="false" customHeight="true" outlineLevel="0" collapsed="false">
      <c r="A100" s="97" t="s">
        <v>73</v>
      </c>
      <c r="B100" s="97"/>
      <c r="C100" s="97"/>
      <c r="D100" s="97"/>
      <c r="E100" s="97"/>
      <c r="F100" s="97"/>
      <c r="G100" s="97" t="s">
        <v>73</v>
      </c>
      <c r="H100" s="97"/>
    </row>
    <row r="101" s="99" customFormat="true" ht="13.5" hidden="false" customHeight="true" outlineLevel="0" collapsed="false">
      <c r="A101" s="119" t="s">
        <v>151</v>
      </c>
      <c r="B101" s="119"/>
      <c r="C101" s="119"/>
      <c r="D101" s="119"/>
      <c r="E101" s="119"/>
      <c r="F101" s="119"/>
      <c r="G101" s="119" t="s">
        <v>151</v>
      </c>
      <c r="H101" s="119"/>
    </row>
    <row r="102" s="101" customFormat="true" ht="25.5" hidden="false" customHeight="false" outlineLevel="0" collapsed="false">
      <c r="A102" s="100"/>
      <c r="B102" s="100"/>
      <c r="C102" s="100" t="s">
        <v>225</v>
      </c>
      <c r="D102" s="100" t="n">
        <v>80</v>
      </c>
      <c r="F102" s="105" t="s">
        <v>226</v>
      </c>
      <c r="G102" s="144" t="s">
        <v>74</v>
      </c>
      <c r="H102" s="117" t="n">
        <v>80</v>
      </c>
      <c r="I102" s="100"/>
      <c r="J102" s="144" t="s">
        <v>225</v>
      </c>
    </row>
    <row r="103" s="101" customFormat="true" ht="25.5" hidden="false" customHeight="false" outlineLevel="0" collapsed="false">
      <c r="A103" s="100"/>
      <c r="B103" s="100"/>
      <c r="C103" s="100" t="s">
        <v>227</v>
      </c>
      <c r="D103" s="100" t="n">
        <v>110</v>
      </c>
      <c r="F103" s="156" t="n">
        <v>233</v>
      </c>
      <c r="G103" s="100" t="s">
        <v>228</v>
      </c>
      <c r="H103" s="117" t="n">
        <v>110</v>
      </c>
      <c r="I103" s="100"/>
      <c r="J103" s="144" t="s">
        <v>227</v>
      </c>
    </row>
    <row r="104" s="101" customFormat="true" ht="25.5" hidden="false" customHeight="false" outlineLevel="0" collapsed="false">
      <c r="A104" s="100"/>
      <c r="B104" s="100"/>
      <c r="C104" s="100" t="s">
        <v>198</v>
      </c>
      <c r="D104" s="100" t="n">
        <v>150</v>
      </c>
      <c r="F104" s="102" t="n">
        <v>125</v>
      </c>
      <c r="G104" s="144" t="s">
        <v>76</v>
      </c>
      <c r="H104" s="117" t="n">
        <v>150</v>
      </c>
      <c r="I104" s="100"/>
      <c r="J104" s="144" t="s">
        <v>229</v>
      </c>
    </row>
    <row r="105" s="101" customFormat="true" ht="12.75" hidden="false" customHeight="false" outlineLevel="0" collapsed="false">
      <c r="A105" s="100"/>
      <c r="B105" s="100"/>
      <c r="C105" s="100" t="s">
        <v>230</v>
      </c>
      <c r="D105" s="100" t="n">
        <v>200</v>
      </c>
      <c r="F105" s="102" t="n">
        <v>377</v>
      </c>
      <c r="G105" s="144" t="s">
        <v>231</v>
      </c>
      <c r="H105" s="117" t="n">
        <v>200</v>
      </c>
      <c r="I105" s="100"/>
      <c r="J105" s="144" t="s">
        <v>231</v>
      </c>
    </row>
    <row r="106" s="101" customFormat="true" ht="12.75" hidden="false" customHeight="false" outlineLevel="0" collapsed="false">
      <c r="A106" s="100"/>
      <c r="B106" s="100"/>
      <c r="C106" s="100" t="s">
        <v>178</v>
      </c>
      <c r="D106" s="100" t="n">
        <v>25</v>
      </c>
      <c r="F106" s="105"/>
      <c r="G106" s="144" t="s">
        <v>178</v>
      </c>
      <c r="H106" s="117" t="n">
        <v>50</v>
      </c>
      <c r="I106" s="100"/>
      <c r="J106" s="144" t="s">
        <v>178</v>
      </c>
    </row>
    <row r="107" s="101" customFormat="true" ht="12.75" hidden="false" customHeight="false" outlineLevel="0" collapsed="false">
      <c r="A107" s="100"/>
      <c r="B107" s="100"/>
      <c r="C107" s="100" t="s">
        <v>232</v>
      </c>
      <c r="D107" s="100" t="n">
        <v>50</v>
      </c>
      <c r="F107" s="106"/>
      <c r="G107" s="144"/>
      <c r="H107" s="117"/>
      <c r="I107" s="107"/>
      <c r="J107" s="144"/>
    </row>
    <row r="108" s="101" customFormat="true" ht="13.5" hidden="false" customHeight="false" outlineLevel="0" collapsed="false">
      <c r="A108" s="151" t="s">
        <v>164</v>
      </c>
      <c r="B108" s="151"/>
      <c r="C108" s="151"/>
      <c r="D108" s="152" t="n">
        <f aca="false">SUM(D102:D107)</f>
        <v>615</v>
      </c>
      <c r="F108" s="114" t="s">
        <v>164</v>
      </c>
      <c r="G108" s="151"/>
      <c r="H108" s="114" t="n">
        <f aca="false">SUM(H102:H107)</f>
        <v>590</v>
      </c>
      <c r="I108" s="151" t="s">
        <v>164</v>
      </c>
      <c r="J108" s="151"/>
    </row>
    <row r="109" s="111" customFormat="true" ht="13.5" hidden="false" customHeight="true" outlineLevel="0" collapsed="false">
      <c r="D109" s="112"/>
      <c r="F109" s="114"/>
      <c r="H109" s="113"/>
      <c r="I109" s="116"/>
    </row>
    <row r="110" s="111" customFormat="true" ht="13.5" hidden="false" customHeight="true" outlineLevel="0" collapsed="false">
      <c r="D110" s="112"/>
      <c r="F110" s="114"/>
      <c r="G110" s="143" t="s">
        <v>165</v>
      </c>
      <c r="H110" s="143"/>
      <c r="I110" s="116"/>
      <c r="J110" s="143" t="s">
        <v>165</v>
      </c>
    </row>
    <row r="111" s="111" customFormat="true" ht="13.5" hidden="false" customHeight="false" outlineLevel="0" collapsed="false">
      <c r="D111" s="112"/>
      <c r="F111" s="114"/>
      <c r="G111" s="144" t="s">
        <v>166</v>
      </c>
      <c r="H111" s="117" t="n">
        <v>20</v>
      </c>
      <c r="I111" s="116"/>
      <c r="J111" s="144" t="s">
        <v>166</v>
      </c>
    </row>
    <row r="112" s="111" customFormat="true" ht="13.5" hidden="false" customHeight="false" outlineLevel="0" collapsed="false">
      <c r="D112" s="112"/>
      <c r="F112" s="114"/>
      <c r="G112" s="144" t="s">
        <v>34</v>
      </c>
      <c r="H112" s="117" t="n">
        <v>90</v>
      </c>
      <c r="I112" s="116"/>
      <c r="J112" s="144" t="s">
        <v>34</v>
      </c>
    </row>
    <row r="113" s="111" customFormat="true" ht="13.5" hidden="false" customHeight="false" outlineLevel="0" collapsed="false">
      <c r="D113" s="112"/>
      <c r="F113" s="114"/>
      <c r="G113" s="144" t="s">
        <v>43</v>
      </c>
      <c r="H113" s="117" t="n">
        <v>150</v>
      </c>
      <c r="I113" s="116"/>
      <c r="J113" s="144" t="s">
        <v>43</v>
      </c>
    </row>
    <row r="114" s="111" customFormat="true" ht="27" hidden="false" customHeight="false" outlineLevel="0" collapsed="false">
      <c r="D114" s="112"/>
      <c r="F114" s="157" t="s">
        <v>168</v>
      </c>
      <c r="G114" s="157"/>
      <c r="H114" s="110" t="n">
        <f aca="false">SUM(H111:H113)</f>
        <v>260</v>
      </c>
      <c r="I114" s="116"/>
      <c r="J114" s="108" t="s">
        <v>168</v>
      </c>
    </row>
    <row r="115" s="99" customFormat="true" ht="13.5" hidden="false" customHeight="true" outlineLevel="0" collapsed="false">
      <c r="A115" s="119" t="s">
        <v>37</v>
      </c>
      <c r="B115" s="119"/>
      <c r="C115" s="119"/>
      <c r="D115" s="119"/>
      <c r="E115" s="119"/>
      <c r="F115" s="119"/>
      <c r="G115" s="119" t="s">
        <v>37</v>
      </c>
      <c r="H115" s="119"/>
    </row>
    <row r="116" s="101" customFormat="true" ht="18.75" hidden="false" customHeight="true" outlineLevel="0" collapsed="false">
      <c r="A116" s="121" t="n">
        <v>96</v>
      </c>
      <c r="B116" s="121"/>
      <c r="C116" s="100" t="s">
        <v>233</v>
      </c>
      <c r="D116" s="158" t="n">
        <v>250</v>
      </c>
      <c r="F116" s="102" t="n">
        <v>96</v>
      </c>
      <c r="G116" s="100" t="s">
        <v>234</v>
      </c>
      <c r="H116" s="158" t="n">
        <v>250</v>
      </c>
      <c r="I116" s="121" t="n">
        <v>96</v>
      </c>
      <c r="J116" s="100" t="s">
        <v>234</v>
      </c>
    </row>
    <row r="117" s="101" customFormat="true" ht="12.75" hidden="false" customHeight="false" outlineLevel="0" collapsed="false">
      <c r="A117" s="117"/>
      <c r="B117" s="117"/>
      <c r="C117" s="100" t="s">
        <v>235</v>
      </c>
      <c r="D117" s="158" t="n">
        <v>85</v>
      </c>
      <c r="F117" s="159" t="s">
        <v>79</v>
      </c>
      <c r="G117" s="100" t="s">
        <v>235</v>
      </c>
      <c r="H117" s="158" t="n">
        <v>90</v>
      </c>
      <c r="I117" s="117"/>
      <c r="J117" s="100" t="s">
        <v>235</v>
      </c>
    </row>
    <row r="118" s="101" customFormat="true" ht="12.75" hidden="false" customHeight="false" outlineLevel="0" collapsed="false">
      <c r="A118" s="121" t="n">
        <v>143</v>
      </c>
      <c r="B118" s="121"/>
      <c r="C118" s="100" t="s">
        <v>236</v>
      </c>
      <c r="D118" s="158" t="n">
        <v>150</v>
      </c>
      <c r="F118" s="102" t="n">
        <v>143</v>
      </c>
      <c r="G118" s="100" t="s">
        <v>236</v>
      </c>
      <c r="H118" s="158" t="n">
        <v>150</v>
      </c>
      <c r="I118" s="121" t="n">
        <v>143</v>
      </c>
      <c r="J118" s="100" t="s">
        <v>236</v>
      </c>
    </row>
    <row r="119" s="101" customFormat="true" ht="12.75" hidden="false" customHeight="false" outlineLevel="0" collapsed="false">
      <c r="A119" s="121"/>
      <c r="B119" s="121"/>
      <c r="C119" s="100" t="s">
        <v>237</v>
      </c>
      <c r="D119" s="158" t="n">
        <v>200</v>
      </c>
      <c r="F119" s="106"/>
      <c r="G119" s="100" t="s">
        <v>158</v>
      </c>
      <c r="H119" s="158" t="n">
        <v>200</v>
      </c>
      <c r="I119" s="121"/>
      <c r="J119" s="100" t="s">
        <v>158</v>
      </c>
    </row>
    <row r="120" s="101" customFormat="true" ht="12.75" hidden="false" customHeight="false" outlineLevel="0" collapsed="false">
      <c r="A120" s="121"/>
      <c r="B120" s="121"/>
      <c r="C120" s="100" t="s">
        <v>177</v>
      </c>
      <c r="D120" s="158" t="n">
        <v>40</v>
      </c>
      <c r="F120" s="117"/>
      <c r="G120" s="100" t="s">
        <v>178</v>
      </c>
      <c r="H120" s="158" t="n">
        <v>50</v>
      </c>
      <c r="I120" s="121"/>
      <c r="J120" s="100" t="s">
        <v>178</v>
      </c>
    </row>
    <row r="121" s="101" customFormat="true" ht="12.75" hidden="false" customHeight="false" outlineLevel="0" collapsed="false">
      <c r="A121" s="121"/>
      <c r="B121" s="121"/>
      <c r="C121" s="100" t="s">
        <v>178</v>
      </c>
      <c r="D121" s="158" t="n">
        <v>20</v>
      </c>
      <c r="F121" s="102" t="n">
        <v>349</v>
      </c>
      <c r="G121" s="100" t="s">
        <v>201</v>
      </c>
      <c r="H121" s="158" t="n">
        <v>200</v>
      </c>
      <c r="I121" s="121"/>
      <c r="J121" s="100"/>
    </row>
    <row r="122" s="101" customFormat="true" ht="12.75" hidden="false" customHeight="false" outlineLevel="0" collapsed="false">
      <c r="A122" s="121"/>
      <c r="B122" s="121"/>
      <c r="C122" s="100" t="s">
        <v>203</v>
      </c>
      <c r="D122" s="160" t="n">
        <v>200</v>
      </c>
      <c r="F122" s="117"/>
      <c r="G122" s="100"/>
      <c r="H122" s="160"/>
      <c r="I122" s="121"/>
      <c r="J122" s="100" t="s">
        <v>203</v>
      </c>
    </row>
    <row r="123" s="111" customFormat="true" ht="13.5" hidden="false" customHeight="true" outlineLevel="0" collapsed="false">
      <c r="A123" s="108" t="s">
        <v>44</v>
      </c>
      <c r="B123" s="108"/>
      <c r="C123" s="108"/>
      <c r="D123" s="161" t="n">
        <f aca="false">SUM(D116:D122)</f>
        <v>945</v>
      </c>
      <c r="F123" s="114"/>
      <c r="G123" s="155" t="s">
        <v>44</v>
      </c>
      <c r="H123" s="110" t="n">
        <f aca="false">SUM(H116:H122)</f>
        <v>940</v>
      </c>
      <c r="I123" s="116"/>
      <c r="J123" s="155" t="s">
        <v>44</v>
      </c>
    </row>
    <row r="124" s="99" customFormat="true" ht="13.5" hidden="false" customHeight="true" outlineLevel="0" collapsed="false">
      <c r="A124" s="119" t="s">
        <v>45</v>
      </c>
      <c r="B124" s="119"/>
      <c r="C124" s="119"/>
      <c r="D124" s="119"/>
      <c r="E124" s="119"/>
      <c r="F124" s="119"/>
      <c r="G124" s="119" t="s">
        <v>45</v>
      </c>
      <c r="H124" s="119"/>
    </row>
    <row r="125" s="101" customFormat="true" ht="12.75" hidden="false" customHeight="false" outlineLevel="0" collapsed="false">
      <c r="A125" s="126"/>
      <c r="B125" s="126"/>
      <c r="C125" s="126"/>
      <c r="D125" s="126"/>
      <c r="F125" s="106"/>
      <c r="G125" s="144" t="s">
        <v>166</v>
      </c>
      <c r="H125" s="117" t="n">
        <v>20</v>
      </c>
      <c r="I125" s="107"/>
      <c r="J125" s="144" t="s">
        <v>166</v>
      </c>
    </row>
    <row r="126" s="101" customFormat="true" ht="12.75" hidden="false" customHeight="false" outlineLevel="0" collapsed="false">
      <c r="A126" s="126"/>
      <c r="B126" s="126"/>
      <c r="C126" s="126"/>
      <c r="D126" s="126"/>
      <c r="F126" s="106"/>
      <c r="G126" s="144" t="s">
        <v>34</v>
      </c>
      <c r="H126" s="117" t="n">
        <v>90</v>
      </c>
      <c r="I126" s="107"/>
      <c r="J126" s="144" t="s">
        <v>34</v>
      </c>
    </row>
    <row r="127" s="101" customFormat="true" ht="12.75" hidden="false" customHeight="false" outlineLevel="0" collapsed="false">
      <c r="A127" s="126"/>
      <c r="B127" s="126"/>
      <c r="C127" s="126"/>
      <c r="D127" s="126"/>
      <c r="F127" s="106"/>
      <c r="G127" s="144" t="s">
        <v>30</v>
      </c>
      <c r="H127" s="117" t="n">
        <v>150</v>
      </c>
      <c r="I127" s="107"/>
      <c r="J127" s="144" t="s">
        <v>30</v>
      </c>
    </row>
    <row r="128" s="111" customFormat="true" ht="13.5" hidden="false" customHeight="false" outlineLevel="0" collapsed="false">
      <c r="A128" s="127"/>
      <c r="B128" s="127"/>
      <c r="C128" s="128"/>
      <c r="D128" s="127"/>
      <c r="F128" s="114"/>
      <c r="G128" s="155" t="s">
        <v>47</v>
      </c>
      <c r="H128" s="110" t="n">
        <f aca="false">SUM(H125:H127)</f>
        <v>260</v>
      </c>
      <c r="I128" s="116"/>
      <c r="J128" s="155" t="s">
        <v>47</v>
      </c>
    </row>
    <row r="129" s="90" customFormat="true" ht="30" hidden="false" customHeight="true" outlineLevel="0" collapsed="false">
      <c r="A129" s="97" t="s">
        <v>83</v>
      </c>
      <c r="B129" s="97"/>
      <c r="C129" s="97"/>
      <c r="D129" s="97"/>
      <c r="E129" s="97"/>
      <c r="F129" s="97"/>
      <c r="G129" s="97" t="s">
        <v>83</v>
      </c>
      <c r="H129" s="97"/>
    </row>
    <row r="130" s="99" customFormat="true" ht="13.5" hidden="false" customHeight="true" outlineLevel="0" collapsed="false">
      <c r="A130" s="119" t="s">
        <v>151</v>
      </c>
      <c r="B130" s="119"/>
      <c r="C130" s="119"/>
      <c r="D130" s="119"/>
      <c r="E130" s="119"/>
      <c r="F130" s="119"/>
      <c r="G130" s="119" t="s">
        <v>151</v>
      </c>
      <c r="H130" s="119"/>
    </row>
    <row r="131" s="101" customFormat="true" ht="17.25" hidden="false" customHeight="true" outlineLevel="0" collapsed="false">
      <c r="A131" s="100"/>
      <c r="B131" s="100"/>
      <c r="C131" s="100" t="s">
        <v>238</v>
      </c>
      <c r="D131" s="100" t="n">
        <v>70</v>
      </c>
      <c r="F131" s="135" t="n">
        <v>71</v>
      </c>
      <c r="G131" s="144" t="s">
        <v>239</v>
      </c>
      <c r="H131" s="117" t="n">
        <v>70</v>
      </c>
      <c r="I131" s="100"/>
      <c r="J131" s="144" t="s">
        <v>239</v>
      </c>
    </row>
    <row r="132" s="101" customFormat="true" ht="16.5" hidden="false" customHeight="true" outlineLevel="0" collapsed="false">
      <c r="A132" s="100"/>
      <c r="B132" s="100"/>
      <c r="C132" s="100" t="s">
        <v>240</v>
      </c>
      <c r="D132" s="100" t="n">
        <v>150</v>
      </c>
      <c r="F132" s="102" t="n">
        <v>213</v>
      </c>
      <c r="G132" s="144" t="s">
        <v>241</v>
      </c>
      <c r="H132" s="117" t="n">
        <v>150</v>
      </c>
      <c r="I132" s="100" t="s">
        <v>242</v>
      </c>
      <c r="J132" s="144" t="s">
        <v>243</v>
      </c>
    </row>
    <row r="133" s="101" customFormat="true" ht="12.75" hidden="false" customHeight="false" outlineLevel="0" collapsed="false">
      <c r="A133" s="100"/>
      <c r="B133" s="100"/>
      <c r="C133" s="100" t="s">
        <v>187</v>
      </c>
      <c r="D133" s="100" t="n">
        <v>200</v>
      </c>
      <c r="F133" s="117"/>
      <c r="G133" s="100" t="s">
        <v>188</v>
      </c>
      <c r="H133" s="100" t="n">
        <v>200</v>
      </c>
      <c r="I133" s="100"/>
      <c r="J133" s="144" t="s">
        <v>189</v>
      </c>
    </row>
    <row r="134" s="101" customFormat="true" ht="12.75" hidden="false" customHeight="false" outlineLevel="0" collapsed="false">
      <c r="A134" s="100"/>
      <c r="B134" s="100"/>
      <c r="C134" s="100" t="s">
        <v>163</v>
      </c>
      <c r="D134" s="100" t="n">
        <v>40</v>
      </c>
      <c r="F134" s="106"/>
      <c r="G134" s="144" t="s">
        <v>178</v>
      </c>
      <c r="H134" s="117" t="n">
        <v>40</v>
      </c>
      <c r="I134" s="107"/>
      <c r="J134" s="144" t="s">
        <v>178</v>
      </c>
    </row>
    <row r="135" s="101" customFormat="true" ht="12.75" hidden="false" customHeight="false" outlineLevel="0" collapsed="false">
      <c r="A135" s="100"/>
      <c r="B135" s="100"/>
      <c r="C135" s="100" t="s">
        <v>178</v>
      </c>
      <c r="D135" s="100" t="n">
        <v>25</v>
      </c>
      <c r="F135" s="106"/>
      <c r="G135" s="107"/>
      <c r="H135" s="107"/>
      <c r="I135" s="107"/>
    </row>
    <row r="136" s="101" customFormat="true" ht="25.5" hidden="false" customHeight="false" outlineLevel="0" collapsed="false">
      <c r="A136" s="100"/>
      <c r="B136" s="100"/>
      <c r="C136" s="100" t="s">
        <v>237</v>
      </c>
      <c r="D136" s="100" t="n">
        <v>120</v>
      </c>
      <c r="F136" s="106"/>
      <c r="G136" s="144" t="s">
        <v>244</v>
      </c>
      <c r="H136" s="117" t="n">
        <v>120</v>
      </c>
      <c r="I136" s="107"/>
      <c r="J136" s="144" t="s">
        <v>244</v>
      </c>
    </row>
    <row r="137" s="111" customFormat="true" ht="13.5" hidden="false" customHeight="true" outlineLevel="0" collapsed="false">
      <c r="A137" s="137" t="s">
        <v>164</v>
      </c>
      <c r="B137" s="137"/>
      <c r="C137" s="137"/>
      <c r="D137" s="138" t="n">
        <f aca="false">SUM(D131:D136)</f>
        <v>605</v>
      </c>
      <c r="F137" s="114"/>
      <c r="G137" s="162" t="s">
        <v>245</v>
      </c>
      <c r="H137" s="114" t="n">
        <f aca="false">SUM(H131:H136)</f>
        <v>580</v>
      </c>
      <c r="I137" s="116"/>
      <c r="J137" s="162" t="s">
        <v>245</v>
      </c>
    </row>
    <row r="138" s="111" customFormat="true" ht="13.5" hidden="false" customHeight="true" outlineLevel="0" collapsed="false">
      <c r="D138" s="112"/>
      <c r="F138" s="114"/>
      <c r="G138" s="143" t="s">
        <v>165</v>
      </c>
      <c r="H138" s="143"/>
      <c r="I138" s="116"/>
      <c r="J138" s="143" t="s">
        <v>165</v>
      </c>
    </row>
    <row r="139" s="111" customFormat="true" ht="13.5" hidden="false" customHeight="false" outlineLevel="0" collapsed="false">
      <c r="D139" s="112"/>
      <c r="F139" s="114"/>
      <c r="G139" s="144" t="s">
        <v>166</v>
      </c>
      <c r="H139" s="117" t="n">
        <v>20</v>
      </c>
      <c r="I139" s="116"/>
      <c r="J139" s="144" t="s">
        <v>166</v>
      </c>
    </row>
    <row r="140" s="111" customFormat="true" ht="13.5" hidden="false" customHeight="false" outlineLevel="0" collapsed="false">
      <c r="D140" s="112"/>
      <c r="F140" s="114"/>
      <c r="G140" s="144" t="s">
        <v>34</v>
      </c>
      <c r="H140" s="117" t="n">
        <v>90</v>
      </c>
      <c r="I140" s="116"/>
      <c r="J140" s="144" t="s">
        <v>34</v>
      </c>
    </row>
    <row r="141" s="111" customFormat="true" ht="13.5" hidden="false" customHeight="false" outlineLevel="0" collapsed="false">
      <c r="D141" s="112"/>
      <c r="F141" s="114"/>
      <c r="G141" s="144" t="s">
        <v>35</v>
      </c>
      <c r="H141" s="117" t="n">
        <v>150</v>
      </c>
      <c r="I141" s="116"/>
      <c r="J141" s="144" t="s">
        <v>35</v>
      </c>
    </row>
    <row r="142" s="111" customFormat="true" ht="13.5" hidden="false" customHeight="false" outlineLevel="0" collapsed="false">
      <c r="D142" s="112"/>
      <c r="F142" s="114"/>
      <c r="G142" s="163" t="s">
        <v>168</v>
      </c>
      <c r="H142" s="117" t="n">
        <f aca="false">SUM(H139:H141)</f>
        <v>260</v>
      </c>
      <c r="I142" s="116"/>
      <c r="J142" s="163" t="s">
        <v>168</v>
      </c>
    </row>
    <row r="143" s="99" customFormat="true" ht="13.5" hidden="false" customHeight="true" outlineLevel="0" collapsed="false">
      <c r="A143" s="119" t="s">
        <v>37</v>
      </c>
      <c r="B143" s="119"/>
      <c r="C143" s="119"/>
      <c r="D143" s="119"/>
      <c r="E143" s="119"/>
      <c r="F143" s="119"/>
      <c r="G143" s="119" t="s">
        <v>37</v>
      </c>
      <c r="H143" s="119"/>
    </row>
    <row r="144" s="101" customFormat="true" ht="21" hidden="false" customHeight="true" outlineLevel="0" collapsed="false">
      <c r="A144" s="121" t="n">
        <v>84</v>
      </c>
      <c r="B144" s="121"/>
      <c r="C144" s="100" t="s">
        <v>246</v>
      </c>
      <c r="D144" s="120" t="n">
        <v>250</v>
      </c>
      <c r="F144" s="102" t="n">
        <v>24</v>
      </c>
      <c r="G144" s="100" t="s">
        <v>247</v>
      </c>
      <c r="H144" s="120" t="n">
        <v>60</v>
      </c>
      <c r="I144" s="121" t="n">
        <v>84</v>
      </c>
      <c r="J144" s="100" t="s">
        <v>246</v>
      </c>
    </row>
    <row r="145" s="101" customFormat="true" ht="18.75" hidden="false" customHeight="true" outlineLevel="0" collapsed="false">
      <c r="A145" s="121" t="n">
        <v>229</v>
      </c>
      <c r="B145" s="121"/>
      <c r="C145" s="149" t="s">
        <v>248</v>
      </c>
      <c r="D145" s="123" t="n">
        <v>200</v>
      </c>
      <c r="F145" s="135" t="n">
        <v>84</v>
      </c>
      <c r="G145" s="100" t="s">
        <v>246</v>
      </c>
      <c r="H145" s="120" t="n">
        <v>250</v>
      </c>
      <c r="I145" s="121" t="n">
        <v>229</v>
      </c>
      <c r="J145" s="100" t="s">
        <v>248</v>
      </c>
    </row>
    <row r="146" s="101" customFormat="true" ht="15.75" hidden="false" customHeight="true" outlineLevel="0" collapsed="false">
      <c r="A146" s="121"/>
      <c r="B146" s="121"/>
      <c r="C146" s="149"/>
      <c r="D146" s="123"/>
      <c r="F146" s="117" t="n">
        <v>229</v>
      </c>
      <c r="G146" s="149" t="s">
        <v>248</v>
      </c>
      <c r="H146" s="123" t="n">
        <v>200</v>
      </c>
      <c r="I146" s="121"/>
      <c r="J146" s="100"/>
    </row>
    <row r="147" s="101" customFormat="true" ht="12.75" hidden="false" customHeight="false" outlineLevel="0" collapsed="false">
      <c r="A147" s="117" t="n">
        <v>392</v>
      </c>
      <c r="B147" s="117"/>
      <c r="C147" s="100" t="s">
        <v>249</v>
      </c>
      <c r="D147" s="120" t="n">
        <v>200</v>
      </c>
      <c r="F147" s="102" t="n">
        <v>378</v>
      </c>
      <c r="G147" s="100" t="s">
        <v>250</v>
      </c>
      <c r="H147" s="120" t="n">
        <v>200</v>
      </c>
      <c r="I147" s="117" t="n">
        <v>392</v>
      </c>
      <c r="J147" s="100" t="s">
        <v>250</v>
      </c>
    </row>
    <row r="148" s="101" customFormat="true" ht="12.75" hidden="false" customHeight="false" outlineLevel="0" collapsed="false">
      <c r="A148" s="121"/>
      <c r="B148" s="148"/>
      <c r="C148" s="149" t="s">
        <v>251</v>
      </c>
      <c r="D148" s="123" t="n">
        <v>80</v>
      </c>
      <c r="F148" s="117"/>
      <c r="G148" s="149" t="s">
        <v>178</v>
      </c>
      <c r="H148" s="123" t="n">
        <v>50</v>
      </c>
      <c r="I148" s="121"/>
      <c r="J148" s="149" t="s">
        <v>178</v>
      </c>
    </row>
    <row r="149" s="101" customFormat="true" ht="12.75" hidden="false" customHeight="false" outlineLevel="0" collapsed="false">
      <c r="A149" s="121"/>
      <c r="B149" s="121"/>
      <c r="C149" s="100" t="s">
        <v>177</v>
      </c>
      <c r="D149" s="120" t="n">
        <v>40</v>
      </c>
      <c r="F149" s="106"/>
      <c r="G149" s="107"/>
      <c r="H149" s="107"/>
      <c r="I149" s="121"/>
      <c r="J149" s="100"/>
    </row>
    <row r="150" s="101" customFormat="true" ht="12.75" hidden="false" customHeight="false" outlineLevel="0" collapsed="false">
      <c r="A150" s="121"/>
      <c r="B150" s="121"/>
      <c r="C150" s="100" t="s">
        <v>178</v>
      </c>
      <c r="D150" s="120" t="n">
        <v>40</v>
      </c>
      <c r="F150" s="117"/>
      <c r="G150" s="100"/>
      <c r="H150" s="120"/>
      <c r="I150" s="121"/>
      <c r="J150" s="100"/>
    </row>
    <row r="151" s="101" customFormat="true" ht="12.75" hidden="false" customHeight="false" outlineLevel="0" collapsed="false">
      <c r="A151" s="121"/>
      <c r="B151" s="121"/>
      <c r="C151" s="124" t="s">
        <v>252</v>
      </c>
      <c r="D151" s="120" t="n">
        <v>200</v>
      </c>
      <c r="F151" s="117"/>
      <c r="G151" s="124" t="s">
        <v>43</v>
      </c>
      <c r="H151" s="120" t="n">
        <v>200</v>
      </c>
      <c r="I151" s="121"/>
      <c r="J151" s="124"/>
    </row>
    <row r="152" s="101" customFormat="true" ht="13.5" hidden="false" customHeight="false" outlineLevel="0" collapsed="false">
      <c r="A152" s="151" t="s">
        <v>44</v>
      </c>
      <c r="B152" s="151"/>
      <c r="C152" s="151"/>
      <c r="D152" s="152" t="n">
        <f aca="false">SUM(D144:D151)</f>
        <v>1010</v>
      </c>
      <c r="F152" s="106"/>
      <c r="G152" s="153" t="s">
        <v>44</v>
      </c>
      <c r="H152" s="164" t="n">
        <f aca="false">SUM(H145:H151)</f>
        <v>900</v>
      </c>
      <c r="I152" s="107"/>
      <c r="J152" s="153" t="s">
        <v>44</v>
      </c>
    </row>
    <row r="153" s="111" customFormat="true" ht="13.5" hidden="false" customHeight="false" outlineLevel="0" collapsed="false">
      <c r="D153" s="112"/>
      <c r="F153" s="114"/>
      <c r="I153" s="116"/>
    </row>
    <row r="154" s="99" customFormat="true" ht="13.5" hidden="false" customHeight="true" outlineLevel="0" collapsed="false">
      <c r="A154" s="119" t="s">
        <v>45</v>
      </c>
      <c r="B154" s="119"/>
      <c r="C154" s="119"/>
      <c r="D154" s="119"/>
      <c r="E154" s="119"/>
      <c r="F154" s="119"/>
      <c r="G154" s="119" t="s">
        <v>45</v>
      </c>
      <c r="H154" s="119"/>
    </row>
    <row r="155" s="101" customFormat="true" ht="12.75" hidden="false" customHeight="false" outlineLevel="0" collapsed="false">
      <c r="A155" s="126"/>
      <c r="B155" s="126"/>
      <c r="C155" s="126"/>
      <c r="D155" s="126"/>
      <c r="F155" s="106"/>
      <c r="G155" s="144" t="s">
        <v>166</v>
      </c>
      <c r="H155" s="117" t="n">
        <v>20</v>
      </c>
      <c r="I155" s="107"/>
      <c r="J155" s="144" t="s">
        <v>166</v>
      </c>
    </row>
    <row r="156" s="101" customFormat="true" ht="12.75" hidden="false" customHeight="false" outlineLevel="0" collapsed="false">
      <c r="A156" s="126"/>
      <c r="B156" s="126"/>
      <c r="C156" s="126"/>
      <c r="D156" s="126"/>
      <c r="F156" s="106"/>
      <c r="G156" s="144" t="s">
        <v>34</v>
      </c>
      <c r="H156" s="117" t="n">
        <v>90</v>
      </c>
      <c r="I156" s="107"/>
      <c r="J156" s="144" t="s">
        <v>34</v>
      </c>
    </row>
    <row r="157" s="101" customFormat="true" ht="12.75" hidden="false" customHeight="false" outlineLevel="0" collapsed="false">
      <c r="A157" s="126"/>
      <c r="B157" s="126"/>
      <c r="C157" s="126"/>
      <c r="D157" s="126"/>
      <c r="F157" s="106"/>
      <c r="G157" s="144" t="s">
        <v>46</v>
      </c>
      <c r="H157" s="117" t="n">
        <v>150</v>
      </c>
      <c r="I157" s="107"/>
      <c r="J157" s="144" t="s">
        <v>46</v>
      </c>
    </row>
    <row r="158" s="111" customFormat="true" ht="13.5" hidden="false" customHeight="false" outlineLevel="0" collapsed="false">
      <c r="A158" s="126"/>
      <c r="B158" s="126"/>
      <c r="C158" s="126"/>
      <c r="D158" s="126"/>
      <c r="F158" s="114"/>
      <c r="G158" s="153" t="s">
        <v>47</v>
      </c>
      <c r="H158" s="114" t="n">
        <f aca="false">SUM(H155:H157)</f>
        <v>260</v>
      </c>
      <c r="I158" s="116"/>
      <c r="J158" s="153" t="s">
        <v>47</v>
      </c>
    </row>
    <row r="159" s="130" customFormat="true" ht="12.75" hidden="false" customHeight="false" outlineLevel="0" collapsed="false">
      <c r="A159" s="101"/>
      <c r="B159" s="101"/>
      <c r="C159" s="101"/>
      <c r="D159" s="165"/>
      <c r="F159" s="166"/>
      <c r="G159" s="167"/>
      <c r="H159" s="132"/>
      <c r="I159" s="168"/>
      <c r="J159" s="167"/>
    </row>
    <row r="160" s="95" customFormat="true" ht="12.75" hidden="false" customHeight="true" outlineLevel="0" collapsed="false">
      <c r="A160" s="97" t="s">
        <v>90</v>
      </c>
      <c r="B160" s="97"/>
      <c r="C160" s="97"/>
      <c r="D160" s="97"/>
      <c r="E160" s="97"/>
      <c r="F160" s="97"/>
      <c r="G160" s="97" t="s">
        <v>90</v>
      </c>
      <c r="H160" s="97"/>
    </row>
    <row r="161" s="101" customFormat="true" ht="12.75" hidden="false" customHeight="true" outlineLevel="0" collapsed="false">
      <c r="A161" s="119" t="s">
        <v>151</v>
      </c>
      <c r="B161" s="119"/>
      <c r="C161" s="119"/>
      <c r="D161" s="119"/>
      <c r="E161" s="119"/>
      <c r="F161" s="119"/>
      <c r="G161" s="119" t="s">
        <v>151</v>
      </c>
      <c r="H161" s="119"/>
    </row>
    <row r="162" s="101" customFormat="true" ht="18" hidden="false" customHeight="true" outlineLevel="0" collapsed="false">
      <c r="A162" s="100"/>
      <c r="B162" s="100"/>
      <c r="C162" s="100" t="s">
        <v>181</v>
      </c>
      <c r="D162" s="100" t="n">
        <v>60</v>
      </c>
      <c r="F162" s="135" t="n">
        <v>71</v>
      </c>
      <c r="G162" s="100" t="s">
        <v>183</v>
      </c>
      <c r="H162" s="100" t="n">
        <v>60</v>
      </c>
      <c r="I162" s="100" t="s">
        <v>253</v>
      </c>
      <c r="J162" s="144" t="s">
        <v>254</v>
      </c>
    </row>
    <row r="163" s="101" customFormat="true" ht="12.75" hidden="false" customHeight="false" outlineLevel="0" collapsed="false">
      <c r="A163" s="100"/>
      <c r="B163" s="100"/>
      <c r="C163" s="100" t="s">
        <v>255</v>
      </c>
      <c r="D163" s="100" t="n">
        <v>70</v>
      </c>
      <c r="F163" s="135" t="n">
        <v>269</v>
      </c>
      <c r="G163" s="144" t="s">
        <v>255</v>
      </c>
      <c r="H163" s="117" t="n">
        <v>90</v>
      </c>
      <c r="I163" s="100"/>
      <c r="J163" s="144" t="s">
        <v>255</v>
      </c>
    </row>
    <row r="164" s="101" customFormat="true" ht="12.75" hidden="false" customHeight="false" outlineLevel="0" collapsed="false">
      <c r="A164" s="100"/>
      <c r="B164" s="100"/>
      <c r="C164" s="100" t="s">
        <v>236</v>
      </c>
      <c r="D164" s="100" t="n">
        <v>160</v>
      </c>
      <c r="F164" s="102" t="n">
        <v>143</v>
      </c>
      <c r="G164" s="144" t="s">
        <v>236</v>
      </c>
      <c r="H164" s="117" t="n">
        <v>160</v>
      </c>
      <c r="I164" s="100"/>
      <c r="J164" s="144" t="s">
        <v>236</v>
      </c>
    </row>
    <row r="165" s="101" customFormat="true" ht="12.75" hidden="false" customHeight="false" outlineLevel="0" collapsed="false">
      <c r="A165" s="100"/>
      <c r="B165" s="100"/>
      <c r="C165" s="100" t="s">
        <v>256</v>
      </c>
      <c r="D165" s="100" t="n">
        <v>200</v>
      </c>
      <c r="F165" s="122" t="n">
        <v>376</v>
      </c>
      <c r="G165" s="144" t="s">
        <v>257</v>
      </c>
      <c r="H165" s="117" t="n">
        <v>200</v>
      </c>
      <c r="I165" s="100"/>
      <c r="J165" s="144" t="s">
        <v>257</v>
      </c>
    </row>
    <row r="166" s="101" customFormat="true" ht="12.75" hidden="false" customHeight="false" outlineLevel="0" collapsed="false">
      <c r="A166" s="100"/>
      <c r="B166" s="100"/>
      <c r="C166" s="100" t="s">
        <v>178</v>
      </c>
      <c r="D166" s="100" t="n">
        <v>25</v>
      </c>
      <c r="F166" s="105"/>
      <c r="G166" s="144" t="s">
        <v>178</v>
      </c>
      <c r="H166" s="117" t="n">
        <v>40</v>
      </c>
      <c r="I166" s="100"/>
      <c r="J166" s="144" t="s">
        <v>178</v>
      </c>
    </row>
    <row r="167" s="101" customFormat="true" ht="12.75" hidden="false" customHeight="false" outlineLevel="0" collapsed="false">
      <c r="A167" s="100"/>
      <c r="B167" s="100"/>
      <c r="C167" s="100" t="s">
        <v>163</v>
      </c>
      <c r="D167" s="100" t="n">
        <v>40</v>
      </c>
      <c r="F167" s="105"/>
      <c r="G167" s="100"/>
      <c r="H167" s="100"/>
      <c r="I167" s="100"/>
      <c r="J167" s="100"/>
    </row>
    <row r="168" s="101" customFormat="true" ht="12.75" hidden="false" customHeight="false" outlineLevel="0" collapsed="false">
      <c r="A168" s="100"/>
      <c r="B168" s="100"/>
      <c r="C168" s="100" t="s">
        <v>258</v>
      </c>
      <c r="D168" s="100" t="n">
        <v>200</v>
      </c>
      <c r="F168" s="106"/>
      <c r="G168" s="124" t="s">
        <v>43</v>
      </c>
      <c r="H168" s="120" t="n">
        <v>200</v>
      </c>
      <c r="I168" s="107"/>
      <c r="J168" s="144"/>
    </row>
    <row r="169" s="99" customFormat="true" ht="13.5" hidden="false" customHeight="false" outlineLevel="0" collapsed="false">
      <c r="A169" s="151" t="s">
        <v>164</v>
      </c>
      <c r="B169" s="151"/>
      <c r="C169" s="114"/>
      <c r="D169" s="151" t="n">
        <f aca="false">SUM(D162:D168)</f>
        <v>755</v>
      </c>
      <c r="F169" s="110"/>
      <c r="G169" s="153" t="s">
        <v>164</v>
      </c>
      <c r="H169" s="114" t="n">
        <f aca="false">SUM(H162:H168)</f>
        <v>750</v>
      </c>
      <c r="I169" s="108"/>
      <c r="J169" s="153" t="s">
        <v>164</v>
      </c>
    </row>
    <row r="170" s="99" customFormat="true" ht="13.5" hidden="false" customHeight="true" outlineLevel="0" collapsed="false">
      <c r="A170" s="101"/>
      <c r="B170" s="101"/>
      <c r="C170" s="101"/>
      <c r="D170" s="101"/>
      <c r="F170" s="110"/>
      <c r="G170" s="143" t="s">
        <v>165</v>
      </c>
      <c r="H170" s="143"/>
      <c r="I170" s="108"/>
      <c r="J170" s="143" t="s">
        <v>165</v>
      </c>
    </row>
    <row r="171" s="99" customFormat="true" ht="13.5" hidden="false" customHeight="false" outlineLevel="0" collapsed="false">
      <c r="A171" s="101"/>
      <c r="B171" s="101"/>
      <c r="C171" s="101"/>
      <c r="D171" s="101"/>
      <c r="F171" s="110"/>
      <c r="G171" s="144" t="s">
        <v>166</v>
      </c>
      <c r="H171" s="117" t="n">
        <v>20</v>
      </c>
      <c r="I171" s="108"/>
      <c r="J171" s="144" t="s">
        <v>166</v>
      </c>
    </row>
    <row r="172" s="99" customFormat="true" ht="13.5" hidden="false" customHeight="false" outlineLevel="0" collapsed="false">
      <c r="A172" s="101"/>
      <c r="B172" s="101"/>
      <c r="C172" s="101"/>
      <c r="D172" s="101"/>
      <c r="F172" s="110"/>
      <c r="G172" s="144" t="s">
        <v>167</v>
      </c>
      <c r="H172" s="117" t="n">
        <v>90</v>
      </c>
      <c r="I172" s="108"/>
      <c r="J172" s="144" t="s">
        <v>167</v>
      </c>
    </row>
    <row r="173" s="99" customFormat="true" ht="13.5" hidden="false" customHeight="false" outlineLevel="0" collapsed="false">
      <c r="A173" s="101"/>
      <c r="B173" s="101"/>
      <c r="C173" s="101"/>
      <c r="D173" s="101"/>
      <c r="F173" s="110"/>
      <c r="G173" s="144" t="s">
        <v>35</v>
      </c>
      <c r="H173" s="117" t="n">
        <v>150</v>
      </c>
      <c r="I173" s="108"/>
      <c r="J173" s="144" t="s">
        <v>35</v>
      </c>
    </row>
    <row r="174" s="99" customFormat="true" ht="11.25" hidden="false" customHeight="true" outlineLevel="0" collapsed="false">
      <c r="A174" s="101"/>
      <c r="B174" s="101"/>
      <c r="C174" s="101"/>
      <c r="D174" s="101"/>
      <c r="F174" s="110"/>
      <c r="G174" s="153" t="s">
        <v>168</v>
      </c>
      <c r="H174" s="114" t="n">
        <f aca="false">SUM(H171:H173)</f>
        <v>260</v>
      </c>
      <c r="I174" s="108"/>
      <c r="J174" s="153" t="s">
        <v>168</v>
      </c>
    </row>
    <row r="175" s="101" customFormat="true" ht="12.75" hidden="false" customHeight="true" outlineLevel="0" collapsed="false">
      <c r="A175" s="119" t="s">
        <v>37</v>
      </c>
      <c r="B175" s="119"/>
      <c r="C175" s="119"/>
      <c r="D175" s="119"/>
      <c r="E175" s="119"/>
      <c r="F175" s="119"/>
      <c r="G175" s="119" t="s">
        <v>37</v>
      </c>
      <c r="H175" s="119"/>
    </row>
    <row r="176" s="101" customFormat="true" ht="12.75" hidden="false" customHeight="false" outlineLevel="0" collapsed="false">
      <c r="A176" s="117" t="s">
        <v>259</v>
      </c>
      <c r="B176" s="117"/>
      <c r="C176" s="100" t="s">
        <v>94</v>
      </c>
      <c r="D176" s="120" t="n">
        <v>250</v>
      </c>
      <c r="F176" s="102" t="n">
        <v>99</v>
      </c>
      <c r="G176" s="100" t="s">
        <v>94</v>
      </c>
      <c r="H176" s="120" t="n">
        <v>250</v>
      </c>
      <c r="I176" s="117" t="s">
        <v>259</v>
      </c>
      <c r="J176" s="100" t="s">
        <v>94</v>
      </c>
    </row>
    <row r="177" s="101" customFormat="true" ht="12.75" hidden="false" customHeight="false" outlineLevel="0" collapsed="false">
      <c r="A177" s="121" t="n">
        <v>211</v>
      </c>
      <c r="B177" s="121"/>
      <c r="C177" s="100" t="s">
        <v>260</v>
      </c>
      <c r="D177" s="120" t="n">
        <v>140</v>
      </c>
      <c r="F177" s="102" t="n">
        <v>213</v>
      </c>
      <c r="G177" s="100" t="s">
        <v>85</v>
      </c>
      <c r="H177" s="120" t="n">
        <v>150</v>
      </c>
      <c r="I177" s="121" t="n">
        <v>211</v>
      </c>
      <c r="J177" s="100" t="s">
        <v>260</v>
      </c>
    </row>
    <row r="178" s="101" customFormat="true" ht="18.75" hidden="false" customHeight="true" outlineLevel="0" collapsed="false">
      <c r="A178" s="121"/>
      <c r="B178" s="121"/>
      <c r="C178" s="100" t="s">
        <v>261</v>
      </c>
      <c r="D178" s="120" t="n">
        <v>60</v>
      </c>
      <c r="F178" s="169" t="s">
        <v>95</v>
      </c>
      <c r="G178" s="170" t="s">
        <v>96</v>
      </c>
      <c r="H178" s="120" t="n">
        <v>80</v>
      </c>
      <c r="I178" s="167"/>
      <c r="J178" s="100" t="s">
        <v>261</v>
      </c>
    </row>
    <row r="179" s="101" customFormat="true" ht="18.75" hidden="false" customHeight="true" outlineLevel="0" collapsed="false">
      <c r="A179" s="121"/>
      <c r="B179" s="121"/>
      <c r="C179" s="100" t="s">
        <v>262</v>
      </c>
      <c r="D179" s="120" t="n">
        <v>180</v>
      </c>
      <c r="F179" s="117"/>
      <c r="G179" s="100"/>
      <c r="H179" s="100"/>
      <c r="I179" s="167"/>
      <c r="J179" s="100" t="s">
        <v>263</v>
      </c>
    </row>
    <row r="180" s="101" customFormat="true" ht="12.75" hidden="false" customHeight="false" outlineLevel="0" collapsed="false">
      <c r="A180" s="171"/>
      <c r="B180" s="171"/>
      <c r="C180" s="100" t="s">
        <v>177</v>
      </c>
      <c r="D180" s="120" t="n">
        <v>40</v>
      </c>
      <c r="F180" s="172"/>
      <c r="G180" s="100" t="s">
        <v>178</v>
      </c>
      <c r="H180" s="120" t="n">
        <v>60</v>
      </c>
      <c r="I180" s="173"/>
      <c r="J180" s="126"/>
    </row>
    <row r="181" s="101" customFormat="true" ht="18.75" hidden="false" customHeight="true" outlineLevel="0" collapsed="false">
      <c r="A181" s="121"/>
      <c r="B181" s="121"/>
      <c r="C181" s="100" t="s">
        <v>178</v>
      </c>
      <c r="D181" s="120" t="n">
        <v>20</v>
      </c>
      <c r="F181" s="106"/>
      <c r="G181" s="107"/>
      <c r="H181" s="107"/>
      <c r="I181" s="174"/>
      <c r="J181" s="174"/>
    </row>
    <row r="182" s="101" customFormat="true" ht="12.75" hidden="false" customHeight="false" outlineLevel="0" collapsed="false">
      <c r="A182" s="121"/>
      <c r="B182" s="121"/>
      <c r="C182" s="100" t="s">
        <v>212</v>
      </c>
      <c r="D182" s="120" t="n">
        <v>200</v>
      </c>
      <c r="F182" s="122" t="n">
        <v>342</v>
      </c>
      <c r="G182" s="107" t="s">
        <v>264</v>
      </c>
      <c r="H182" s="106" t="n">
        <v>200</v>
      </c>
      <c r="I182" s="167"/>
      <c r="J182" s="100"/>
    </row>
    <row r="183" s="99" customFormat="true" ht="13.5" hidden="false" customHeight="true" outlineLevel="0" collapsed="false">
      <c r="A183" s="175" t="s">
        <v>44</v>
      </c>
      <c r="B183" s="175"/>
      <c r="C183" s="175"/>
      <c r="D183" s="176" t="n">
        <f aca="false">SUM(D176:D182)</f>
        <v>890</v>
      </c>
      <c r="F183" s="110"/>
      <c r="G183" s="162" t="s">
        <v>179</v>
      </c>
      <c r="H183" s="114" t="n">
        <f aca="false">SUM(H176:H182)</f>
        <v>740</v>
      </c>
      <c r="I183" s="108"/>
      <c r="J183" s="162" t="s">
        <v>179</v>
      </c>
    </row>
    <row r="184" s="101" customFormat="true" ht="12.75" hidden="false" customHeight="true" outlineLevel="0" collapsed="false">
      <c r="A184" s="119" t="s">
        <v>45</v>
      </c>
      <c r="B184" s="119"/>
      <c r="C184" s="119"/>
      <c r="D184" s="119"/>
      <c r="E184" s="119"/>
      <c r="F184" s="119"/>
      <c r="G184" s="119" t="s">
        <v>45</v>
      </c>
      <c r="H184" s="119"/>
    </row>
    <row r="185" s="101" customFormat="true" ht="12.75" hidden="false" customHeight="true" outlineLevel="0" collapsed="false">
      <c r="A185" s="126"/>
      <c r="B185" s="126"/>
      <c r="C185" s="126"/>
      <c r="D185" s="126"/>
      <c r="F185" s="106"/>
      <c r="G185" s="144" t="s">
        <v>180</v>
      </c>
      <c r="H185" s="117" t="n">
        <v>20</v>
      </c>
      <c r="I185" s="107"/>
      <c r="J185" s="144" t="s">
        <v>180</v>
      </c>
    </row>
    <row r="186" s="101" customFormat="true" ht="12.75" hidden="false" customHeight="true" outlineLevel="0" collapsed="false">
      <c r="A186" s="126"/>
      <c r="B186" s="126"/>
      <c r="C186" s="126"/>
      <c r="D186" s="126"/>
      <c r="F186" s="106"/>
      <c r="G186" s="144" t="s">
        <v>34</v>
      </c>
      <c r="H186" s="117" t="n">
        <v>90</v>
      </c>
      <c r="I186" s="107"/>
      <c r="J186" s="144" t="s">
        <v>34</v>
      </c>
    </row>
    <row r="187" s="111" customFormat="true" ht="13.5" hidden="false" customHeight="false" outlineLevel="0" collapsed="false">
      <c r="A187" s="126"/>
      <c r="B187" s="126"/>
      <c r="C187" s="126"/>
      <c r="D187" s="126"/>
      <c r="F187" s="114"/>
      <c r="G187" s="144" t="s">
        <v>35</v>
      </c>
      <c r="H187" s="117" t="n">
        <v>150</v>
      </c>
      <c r="I187" s="116"/>
      <c r="J187" s="144" t="s">
        <v>35</v>
      </c>
    </row>
    <row r="188" s="130" customFormat="true" ht="13.5" hidden="false" customHeight="false" outlineLevel="0" collapsed="false">
      <c r="A188" s="177"/>
      <c r="B188" s="177"/>
      <c r="C188" s="146"/>
      <c r="D188" s="177"/>
      <c r="F188" s="166"/>
      <c r="G188" s="153" t="s">
        <v>47</v>
      </c>
      <c r="H188" s="114" t="n">
        <f aca="false">SUM(H185:H187)</f>
        <v>260</v>
      </c>
      <c r="I188" s="168"/>
      <c r="J188" s="153" t="s">
        <v>47</v>
      </c>
    </row>
    <row r="189" s="95" customFormat="true" ht="12.75" hidden="false" customHeight="true" outlineLevel="0" collapsed="false">
      <c r="A189" s="97" t="s">
        <v>100</v>
      </c>
      <c r="B189" s="97"/>
      <c r="C189" s="97"/>
      <c r="D189" s="97"/>
      <c r="E189" s="97"/>
      <c r="F189" s="97"/>
      <c r="G189" s="97" t="s">
        <v>100</v>
      </c>
      <c r="H189" s="97"/>
    </row>
    <row r="190" s="101" customFormat="true" ht="12.75" hidden="false" customHeight="true" outlineLevel="0" collapsed="false">
      <c r="A190" s="119" t="s">
        <v>151</v>
      </c>
      <c r="B190" s="119"/>
      <c r="C190" s="119"/>
      <c r="D190" s="119"/>
      <c r="E190" s="119"/>
      <c r="F190" s="119"/>
      <c r="G190" s="119" t="s">
        <v>151</v>
      </c>
      <c r="H190" s="119"/>
    </row>
    <row r="191" s="101" customFormat="true" ht="18" hidden="false" customHeight="true" outlineLevel="0" collapsed="false">
      <c r="A191" s="100"/>
      <c r="B191" s="100"/>
      <c r="C191" s="100" t="s">
        <v>238</v>
      </c>
      <c r="D191" s="100" t="n">
        <v>70</v>
      </c>
      <c r="F191" s="135" t="n">
        <v>71</v>
      </c>
      <c r="G191" s="100" t="s">
        <v>265</v>
      </c>
      <c r="H191" s="100" t="n">
        <v>70</v>
      </c>
      <c r="I191" s="100" t="s">
        <v>182</v>
      </c>
      <c r="J191" s="144" t="s">
        <v>265</v>
      </c>
    </row>
    <row r="192" s="101" customFormat="true" ht="18" hidden="false" customHeight="true" outlineLevel="0" collapsed="false">
      <c r="A192" s="100"/>
      <c r="B192" s="100"/>
      <c r="C192" s="100" t="s">
        <v>266</v>
      </c>
      <c r="D192" s="100" t="n">
        <v>75</v>
      </c>
      <c r="F192" s="178" t="n">
        <v>235</v>
      </c>
      <c r="G192" s="100" t="s">
        <v>267</v>
      </c>
      <c r="H192" s="100" t="n">
        <v>90</v>
      </c>
      <c r="I192" s="100"/>
      <c r="J192" s="100" t="s">
        <v>266</v>
      </c>
    </row>
    <row r="193" s="101" customFormat="true" ht="21.75" hidden="false" customHeight="true" outlineLevel="0" collapsed="false">
      <c r="A193" s="100"/>
      <c r="B193" s="100"/>
      <c r="C193" s="100" t="s">
        <v>268</v>
      </c>
      <c r="D193" s="100" t="n">
        <v>170</v>
      </c>
      <c r="F193" s="102" t="n">
        <v>125</v>
      </c>
      <c r="G193" s="170" t="s">
        <v>76</v>
      </c>
      <c r="H193" s="117" t="n">
        <v>150</v>
      </c>
      <c r="I193" s="100" t="s">
        <v>269</v>
      </c>
      <c r="J193" s="144" t="s">
        <v>270</v>
      </c>
    </row>
    <row r="194" s="101" customFormat="true" ht="16.5" hidden="false" customHeight="true" outlineLevel="0" collapsed="false">
      <c r="A194" s="100"/>
      <c r="B194" s="100"/>
      <c r="C194" s="100" t="s">
        <v>271</v>
      </c>
      <c r="D194" s="100" t="n">
        <v>200</v>
      </c>
      <c r="F194" s="102" t="n">
        <v>349</v>
      </c>
      <c r="G194" s="144" t="s">
        <v>202</v>
      </c>
      <c r="H194" s="117" t="n">
        <v>200</v>
      </c>
      <c r="I194" s="100"/>
      <c r="J194" s="144" t="s">
        <v>272</v>
      </c>
    </row>
    <row r="195" s="101" customFormat="true" ht="12.75" hidden="false" customHeight="false" outlineLevel="0" collapsed="false">
      <c r="A195" s="100"/>
      <c r="B195" s="100"/>
      <c r="C195" s="100" t="s">
        <v>163</v>
      </c>
      <c r="D195" s="100" t="n">
        <v>40</v>
      </c>
      <c r="F195" s="105"/>
      <c r="G195" s="144" t="s">
        <v>178</v>
      </c>
      <c r="H195" s="117" t="n">
        <v>40</v>
      </c>
      <c r="I195" s="100"/>
      <c r="J195" s="144" t="s">
        <v>178</v>
      </c>
    </row>
    <row r="196" s="101" customFormat="true" ht="12.75" hidden="false" customHeight="false" outlineLevel="0" collapsed="false">
      <c r="A196" s="100"/>
      <c r="B196" s="100"/>
      <c r="C196" s="100" t="s">
        <v>178</v>
      </c>
      <c r="D196" s="100" t="n">
        <v>25</v>
      </c>
      <c r="F196" s="105"/>
      <c r="G196" s="144"/>
      <c r="H196" s="117"/>
      <c r="I196" s="100"/>
      <c r="J196" s="144"/>
    </row>
    <row r="197" s="111" customFormat="true" ht="13.5" hidden="false" customHeight="false" outlineLevel="0" collapsed="false">
      <c r="A197" s="100"/>
      <c r="B197" s="100"/>
      <c r="C197" s="100" t="s">
        <v>273</v>
      </c>
      <c r="D197" s="100" t="n">
        <v>150</v>
      </c>
      <c r="F197" s="114"/>
      <c r="G197" s="144" t="s">
        <v>274</v>
      </c>
      <c r="H197" s="117" t="n">
        <v>100</v>
      </c>
      <c r="I197" s="116"/>
      <c r="J197" s="144"/>
    </row>
    <row r="198" s="99" customFormat="true" ht="13.5" hidden="false" customHeight="false" outlineLevel="0" collapsed="false">
      <c r="A198" s="151" t="s">
        <v>164</v>
      </c>
      <c r="B198" s="151"/>
      <c r="C198" s="114"/>
      <c r="D198" s="151" t="n">
        <f aca="false">SUM(D191:D197)</f>
        <v>730</v>
      </c>
      <c r="F198" s="110"/>
      <c r="G198" s="153" t="s">
        <v>164</v>
      </c>
      <c r="H198" s="114" t="n">
        <f aca="false">SUM(H191:H197)</f>
        <v>650</v>
      </c>
      <c r="I198" s="108"/>
      <c r="J198" s="153" t="s">
        <v>164</v>
      </c>
    </row>
    <row r="199" s="99" customFormat="true" ht="13.5" hidden="false" customHeight="true" outlineLevel="0" collapsed="false">
      <c r="F199" s="110"/>
      <c r="G199" s="143" t="s">
        <v>165</v>
      </c>
      <c r="H199" s="143"/>
      <c r="I199" s="108"/>
      <c r="J199" s="143" t="s">
        <v>165</v>
      </c>
    </row>
    <row r="200" s="99" customFormat="true" ht="13.5" hidden="false" customHeight="false" outlineLevel="0" collapsed="false">
      <c r="F200" s="110"/>
      <c r="G200" s="144" t="s">
        <v>166</v>
      </c>
      <c r="H200" s="117" t="n">
        <v>20</v>
      </c>
      <c r="I200" s="108"/>
      <c r="J200" s="144" t="s">
        <v>166</v>
      </c>
    </row>
    <row r="201" s="99" customFormat="true" ht="13.5" hidden="false" customHeight="false" outlineLevel="0" collapsed="false">
      <c r="F201" s="110"/>
      <c r="G201" s="144" t="s">
        <v>167</v>
      </c>
      <c r="H201" s="117" t="n">
        <v>90</v>
      </c>
      <c r="I201" s="108"/>
      <c r="J201" s="144" t="s">
        <v>167</v>
      </c>
    </row>
    <row r="202" s="99" customFormat="true" ht="13.5" hidden="false" customHeight="false" outlineLevel="0" collapsed="false">
      <c r="F202" s="110"/>
      <c r="G202" s="144" t="s">
        <v>30</v>
      </c>
      <c r="H202" s="117" t="n">
        <v>150</v>
      </c>
      <c r="I202" s="108"/>
      <c r="J202" s="144" t="s">
        <v>30</v>
      </c>
    </row>
    <row r="203" s="99" customFormat="true" ht="13.5" hidden="false" customHeight="false" outlineLevel="0" collapsed="false">
      <c r="F203" s="110"/>
      <c r="G203" s="153" t="s">
        <v>168</v>
      </c>
      <c r="H203" s="114" t="n">
        <f aca="false">SUM(H200:H202)</f>
        <v>260</v>
      </c>
      <c r="I203" s="108"/>
      <c r="J203" s="153" t="s">
        <v>168</v>
      </c>
    </row>
    <row r="204" s="101" customFormat="true" ht="12.75" hidden="false" customHeight="true" outlineLevel="0" collapsed="false">
      <c r="A204" s="119" t="s">
        <v>37</v>
      </c>
      <c r="B204" s="119"/>
      <c r="C204" s="119"/>
      <c r="D204" s="119"/>
      <c r="E204" s="119"/>
      <c r="F204" s="119"/>
      <c r="G204" s="119" t="s">
        <v>37</v>
      </c>
      <c r="H204" s="119"/>
    </row>
    <row r="205" s="101" customFormat="true" ht="12.75" hidden="false" customHeight="false" outlineLevel="0" collapsed="false">
      <c r="A205" s="172" t="n">
        <v>81</v>
      </c>
      <c r="B205" s="172"/>
      <c r="C205" s="100" t="s">
        <v>275</v>
      </c>
      <c r="D205" s="120" t="n">
        <v>250</v>
      </c>
      <c r="F205" s="117" t="s">
        <v>104</v>
      </c>
      <c r="G205" s="100" t="s">
        <v>275</v>
      </c>
      <c r="H205" s="120" t="n">
        <v>250</v>
      </c>
      <c r="I205" s="117" t="n">
        <v>81</v>
      </c>
      <c r="J205" s="100" t="s">
        <v>275</v>
      </c>
    </row>
    <row r="206" s="101" customFormat="true" ht="12.75" hidden="false" customHeight="false" outlineLevel="0" collapsed="false">
      <c r="A206" s="121" t="s">
        <v>276</v>
      </c>
      <c r="B206" s="148"/>
      <c r="C206" s="149" t="s">
        <v>277</v>
      </c>
      <c r="D206" s="123" t="n">
        <v>80</v>
      </c>
      <c r="F206" s="135" t="s">
        <v>106</v>
      </c>
      <c r="G206" s="149" t="s">
        <v>277</v>
      </c>
      <c r="H206" s="123" t="n">
        <v>90</v>
      </c>
      <c r="I206" s="121" t="s">
        <v>276</v>
      </c>
      <c r="J206" s="149" t="s">
        <v>277</v>
      </c>
    </row>
    <row r="207" s="101" customFormat="true" ht="16.5" hidden="false" customHeight="true" outlineLevel="0" collapsed="false">
      <c r="A207" s="121"/>
      <c r="B207" s="121"/>
      <c r="C207" s="100" t="s">
        <v>278</v>
      </c>
      <c r="D207" s="120" t="n">
        <v>155</v>
      </c>
      <c r="F207" s="117"/>
      <c r="G207" s="179" t="s">
        <v>40</v>
      </c>
      <c r="H207" s="120" t="n">
        <v>155</v>
      </c>
      <c r="I207" s="121"/>
      <c r="J207" s="100" t="s">
        <v>279</v>
      </c>
    </row>
    <row r="208" s="101" customFormat="true" ht="18.75" hidden="false" customHeight="true" outlineLevel="0" collapsed="false">
      <c r="A208" s="121"/>
      <c r="B208" s="121"/>
      <c r="C208" s="100" t="s">
        <v>280</v>
      </c>
      <c r="D208" s="120" t="n">
        <v>200</v>
      </c>
      <c r="F208" s="102" t="n">
        <v>349</v>
      </c>
      <c r="G208" s="100" t="s">
        <v>202</v>
      </c>
      <c r="H208" s="120" t="n">
        <v>200</v>
      </c>
      <c r="I208" s="121"/>
      <c r="J208" s="100" t="s">
        <v>272</v>
      </c>
    </row>
    <row r="209" s="101" customFormat="true" ht="12.75" hidden="false" customHeight="false" outlineLevel="0" collapsed="false">
      <c r="A209" s="121"/>
      <c r="B209" s="121"/>
      <c r="C209" s="100" t="s">
        <v>174</v>
      </c>
      <c r="D209" s="120" t="n">
        <v>200</v>
      </c>
      <c r="F209" s="117"/>
      <c r="G209" s="100" t="s">
        <v>174</v>
      </c>
      <c r="H209" s="120" t="n">
        <v>200</v>
      </c>
      <c r="I209" s="121"/>
      <c r="J209" s="100" t="s">
        <v>174</v>
      </c>
    </row>
    <row r="210" s="101" customFormat="true" ht="12.75" hidden="false" customHeight="false" outlineLevel="0" collapsed="false">
      <c r="A210" s="180"/>
      <c r="B210" s="180"/>
      <c r="C210" s="100" t="s">
        <v>177</v>
      </c>
      <c r="D210" s="123" t="n">
        <v>60</v>
      </c>
      <c r="F210" s="117"/>
      <c r="G210" s="100" t="s">
        <v>178</v>
      </c>
      <c r="H210" s="123" t="n">
        <v>60</v>
      </c>
      <c r="I210" s="121"/>
      <c r="J210" s="100" t="s">
        <v>178</v>
      </c>
    </row>
    <row r="211" s="101" customFormat="true" ht="12.75" hidden="false" customHeight="false" outlineLevel="0" collapsed="false">
      <c r="A211" s="121"/>
      <c r="B211" s="121"/>
      <c r="C211" s="100" t="s">
        <v>178</v>
      </c>
      <c r="D211" s="120" t="n">
        <v>20</v>
      </c>
      <c r="F211" s="117"/>
      <c r="G211" s="100"/>
      <c r="H211" s="120"/>
      <c r="I211" s="121"/>
      <c r="J211" s="100"/>
    </row>
    <row r="212" s="111" customFormat="true" ht="12.75" hidden="false" customHeight="true" outlineLevel="0" collapsed="false">
      <c r="A212" s="151" t="s">
        <v>44</v>
      </c>
      <c r="B212" s="151"/>
      <c r="C212" s="114"/>
      <c r="D212" s="151" t="n">
        <f aca="false">SUM(D205:D211)</f>
        <v>965</v>
      </c>
      <c r="F212" s="114"/>
      <c r="G212" s="153" t="s">
        <v>44</v>
      </c>
      <c r="H212" s="164" t="n">
        <f aca="false">SUM(H205:H211)</f>
        <v>955</v>
      </c>
      <c r="I212" s="116"/>
      <c r="J212" s="153" t="s">
        <v>44</v>
      </c>
    </row>
    <row r="213" s="99" customFormat="true" ht="13.5" hidden="false" customHeight="false" outlineLevel="0" collapsed="false">
      <c r="F213" s="110"/>
      <c r="I213" s="108"/>
    </row>
    <row r="214" s="101" customFormat="true" ht="12.75" hidden="false" customHeight="true" outlineLevel="0" collapsed="false">
      <c r="A214" s="119" t="s">
        <v>45</v>
      </c>
      <c r="B214" s="119"/>
      <c r="C214" s="119"/>
      <c r="D214" s="119"/>
      <c r="E214" s="119"/>
      <c r="F214" s="119"/>
      <c r="G214" s="119" t="s">
        <v>45</v>
      </c>
      <c r="H214" s="119"/>
    </row>
    <row r="215" s="101" customFormat="true" ht="25.5" hidden="false" customHeight="false" outlineLevel="0" collapsed="false">
      <c r="A215" s="126"/>
      <c r="B215" s="126"/>
      <c r="C215" s="126"/>
      <c r="D215" s="126"/>
      <c r="F215" s="106"/>
      <c r="G215" s="144" t="s">
        <v>281</v>
      </c>
      <c r="H215" s="117" t="n">
        <v>20</v>
      </c>
      <c r="I215" s="107"/>
      <c r="J215" s="144" t="s">
        <v>281</v>
      </c>
    </row>
    <row r="216" s="101" customFormat="true" ht="12.75" hidden="false" customHeight="false" outlineLevel="0" collapsed="false">
      <c r="A216" s="126"/>
      <c r="B216" s="126"/>
      <c r="C216" s="126"/>
      <c r="D216" s="126"/>
      <c r="F216" s="106"/>
      <c r="G216" s="144" t="s">
        <v>167</v>
      </c>
      <c r="H216" s="117" t="n">
        <v>90</v>
      </c>
      <c r="I216" s="107"/>
      <c r="J216" s="144" t="s">
        <v>167</v>
      </c>
    </row>
    <row r="217" s="111" customFormat="true" ht="13.5" hidden="false" customHeight="false" outlineLevel="0" collapsed="false">
      <c r="A217" s="126"/>
      <c r="B217" s="126"/>
      <c r="C217" s="126"/>
      <c r="D217" s="126"/>
      <c r="F217" s="114"/>
      <c r="G217" s="144" t="s">
        <v>30</v>
      </c>
      <c r="H217" s="117" t="n">
        <v>150</v>
      </c>
      <c r="I217" s="116"/>
      <c r="J217" s="144" t="s">
        <v>30</v>
      </c>
    </row>
    <row r="218" s="130" customFormat="true" ht="13.5" hidden="false" customHeight="false" outlineLevel="0" collapsed="false">
      <c r="A218" s="177"/>
      <c r="B218" s="177"/>
      <c r="C218" s="146"/>
      <c r="D218" s="177"/>
      <c r="F218" s="166"/>
      <c r="G218" s="153" t="s">
        <v>47</v>
      </c>
      <c r="H218" s="114" t="n">
        <f aca="false">SUM(H215:H217)</f>
        <v>260</v>
      </c>
      <c r="I218" s="168"/>
      <c r="J218" s="153" t="s">
        <v>47</v>
      </c>
    </row>
    <row r="219" s="90" customFormat="true" ht="12.75" hidden="false" customHeight="false" outlineLevel="0" collapsed="false">
      <c r="F219" s="181"/>
      <c r="G219" s="167"/>
      <c r="H219" s="182"/>
      <c r="I219" s="183"/>
      <c r="J219" s="167"/>
    </row>
    <row r="220" s="95" customFormat="true" ht="12.75" hidden="false" customHeight="true" outlineLevel="0" collapsed="false">
      <c r="A220" s="97" t="s">
        <v>109</v>
      </c>
      <c r="B220" s="97"/>
      <c r="C220" s="97"/>
      <c r="D220" s="97"/>
      <c r="E220" s="97"/>
      <c r="F220" s="97"/>
      <c r="G220" s="97" t="s">
        <v>109</v>
      </c>
      <c r="H220" s="97"/>
    </row>
    <row r="221" s="101" customFormat="true" ht="12.75" hidden="false" customHeight="true" outlineLevel="0" collapsed="false">
      <c r="A221" s="119" t="s">
        <v>151</v>
      </c>
      <c r="B221" s="119"/>
      <c r="C221" s="119"/>
      <c r="D221" s="119"/>
      <c r="E221" s="119"/>
      <c r="F221" s="119"/>
      <c r="G221" s="119" t="s">
        <v>151</v>
      </c>
      <c r="H221" s="119"/>
    </row>
    <row r="222" s="101" customFormat="true" ht="28.5" hidden="false" customHeight="true" outlineLevel="0" collapsed="false">
      <c r="A222" s="100"/>
      <c r="B222" s="100"/>
      <c r="C222" s="184" t="s">
        <v>282</v>
      </c>
      <c r="D222" s="185" t="n">
        <v>80</v>
      </c>
      <c r="F222" s="122" t="n">
        <v>45</v>
      </c>
      <c r="G222" s="184" t="s">
        <v>282</v>
      </c>
      <c r="H222" s="185" t="n">
        <v>80</v>
      </c>
      <c r="I222" s="100"/>
      <c r="J222" s="144" t="s">
        <v>283</v>
      </c>
    </row>
    <row r="223" s="101" customFormat="true" ht="18.75" hidden="false" customHeight="true" outlineLevel="0" collapsed="false">
      <c r="A223" s="100"/>
      <c r="B223" s="100"/>
      <c r="C223" s="100" t="s">
        <v>284</v>
      </c>
      <c r="D223" s="100" t="n">
        <v>110</v>
      </c>
      <c r="F223" s="105" t="s">
        <v>285</v>
      </c>
      <c r="G223" s="100" t="s">
        <v>284</v>
      </c>
      <c r="H223" s="100" t="n">
        <v>110</v>
      </c>
      <c r="I223" s="100"/>
      <c r="J223" s="100" t="s">
        <v>284</v>
      </c>
    </row>
    <row r="224" s="101" customFormat="true" ht="22.5" hidden="false" customHeight="true" outlineLevel="0" collapsed="false">
      <c r="A224" s="100"/>
      <c r="B224" s="100"/>
      <c r="C224" s="100" t="s">
        <v>286</v>
      </c>
      <c r="D224" s="100" t="n">
        <v>155</v>
      </c>
      <c r="F224" s="105"/>
      <c r="G224" s="100" t="s">
        <v>286</v>
      </c>
      <c r="H224" s="100" t="n">
        <v>155</v>
      </c>
      <c r="I224" s="100"/>
      <c r="J224" s="100" t="s">
        <v>286</v>
      </c>
    </row>
    <row r="225" s="101" customFormat="true" ht="12.75" hidden="false" customHeight="false" outlineLevel="0" collapsed="false">
      <c r="A225" s="100"/>
      <c r="B225" s="100"/>
      <c r="C225" s="100" t="s">
        <v>187</v>
      </c>
      <c r="D225" s="100" t="n">
        <v>200</v>
      </c>
      <c r="F225" s="117"/>
      <c r="G225" s="170" t="s">
        <v>188</v>
      </c>
      <c r="H225" s="117" t="n">
        <v>200</v>
      </c>
      <c r="I225" s="100"/>
      <c r="J225" s="144" t="s">
        <v>189</v>
      </c>
    </row>
    <row r="226" s="101" customFormat="true" ht="12.75" hidden="false" customHeight="false" outlineLevel="0" collapsed="false">
      <c r="A226" s="100"/>
      <c r="B226" s="100"/>
      <c r="C226" s="100" t="s">
        <v>178</v>
      </c>
      <c r="D226" s="100" t="n">
        <v>25</v>
      </c>
      <c r="F226" s="105"/>
      <c r="G226" s="107" t="s">
        <v>178</v>
      </c>
      <c r="H226" s="106" t="n">
        <v>40</v>
      </c>
      <c r="I226" s="100"/>
      <c r="J226" s="107" t="s">
        <v>178</v>
      </c>
    </row>
    <row r="227" s="101" customFormat="true" ht="12.75" hidden="false" customHeight="false" outlineLevel="0" collapsed="false">
      <c r="A227" s="100"/>
      <c r="B227" s="100"/>
      <c r="C227" s="100" t="s">
        <v>163</v>
      </c>
      <c r="D227" s="100" t="n">
        <v>40</v>
      </c>
      <c r="F227" s="106"/>
      <c r="G227" s="144"/>
      <c r="H227" s="117"/>
      <c r="I227" s="107"/>
      <c r="J227" s="144"/>
    </row>
    <row r="228" s="101" customFormat="true" ht="19.5" hidden="false" customHeight="true" outlineLevel="0" collapsed="false">
      <c r="A228" s="100"/>
      <c r="B228" s="100"/>
      <c r="C228" s="100" t="s">
        <v>287</v>
      </c>
      <c r="D228" s="100" t="n">
        <v>25</v>
      </c>
      <c r="F228" s="106"/>
      <c r="G228" s="144"/>
      <c r="H228" s="117"/>
      <c r="I228" s="107"/>
      <c r="J228" s="144"/>
    </row>
    <row r="229" s="111" customFormat="true" ht="13.5" hidden="false" customHeight="false" outlineLevel="0" collapsed="false">
      <c r="A229" s="151" t="s">
        <v>164</v>
      </c>
      <c r="B229" s="151"/>
      <c r="C229" s="114"/>
      <c r="D229" s="151" t="n">
        <f aca="false">SUM(D222:D228)</f>
        <v>635</v>
      </c>
      <c r="F229" s="114"/>
      <c r="G229" s="153" t="s">
        <v>164</v>
      </c>
      <c r="H229" s="114" t="n">
        <f aca="false">SUM(H222:H228)</f>
        <v>585</v>
      </c>
      <c r="I229" s="116"/>
      <c r="J229" s="153" t="s">
        <v>164</v>
      </c>
    </row>
    <row r="230" s="99" customFormat="true" ht="13.5" hidden="false" customHeight="false" outlineLevel="0" collapsed="false">
      <c r="F230" s="110"/>
      <c r="I230" s="108"/>
    </row>
    <row r="231" s="99" customFormat="true" ht="13.5" hidden="false" customHeight="true" outlineLevel="0" collapsed="false">
      <c r="F231" s="110"/>
      <c r="G231" s="143" t="s">
        <v>165</v>
      </c>
      <c r="H231" s="143"/>
      <c r="I231" s="108"/>
      <c r="J231" s="143" t="s">
        <v>165</v>
      </c>
    </row>
    <row r="232" s="99" customFormat="true" ht="13.5" hidden="false" customHeight="false" outlineLevel="0" collapsed="false">
      <c r="F232" s="110"/>
      <c r="G232" s="144" t="s">
        <v>166</v>
      </c>
      <c r="H232" s="117" t="n">
        <v>20</v>
      </c>
      <c r="I232" s="108"/>
      <c r="J232" s="144" t="s">
        <v>166</v>
      </c>
    </row>
    <row r="233" s="99" customFormat="true" ht="13.5" hidden="false" customHeight="false" outlineLevel="0" collapsed="false">
      <c r="F233" s="110"/>
      <c r="G233" s="144" t="s">
        <v>167</v>
      </c>
      <c r="H233" s="117" t="n">
        <v>90</v>
      </c>
      <c r="I233" s="108"/>
      <c r="J233" s="144" t="s">
        <v>167</v>
      </c>
    </row>
    <row r="234" s="99" customFormat="true" ht="13.5" hidden="false" customHeight="false" outlineLevel="0" collapsed="false">
      <c r="F234" s="110"/>
      <c r="G234" s="144" t="s">
        <v>35</v>
      </c>
      <c r="H234" s="117" t="n">
        <v>150</v>
      </c>
      <c r="I234" s="108"/>
      <c r="J234" s="144" t="s">
        <v>35</v>
      </c>
    </row>
    <row r="235" s="99" customFormat="true" ht="13.5" hidden="false" customHeight="false" outlineLevel="0" collapsed="false">
      <c r="F235" s="110"/>
      <c r="G235" s="153" t="s">
        <v>168</v>
      </c>
      <c r="H235" s="114" t="n">
        <f aca="false">SUM(H232:H234)</f>
        <v>260</v>
      </c>
      <c r="I235" s="108"/>
      <c r="J235" s="153" t="s">
        <v>168</v>
      </c>
    </row>
    <row r="236" s="101" customFormat="true" ht="12.75" hidden="false" customHeight="true" outlineLevel="0" collapsed="false">
      <c r="A236" s="119" t="s">
        <v>37</v>
      </c>
      <c r="B236" s="119"/>
      <c r="C236" s="119"/>
      <c r="D236" s="119"/>
      <c r="E236" s="119"/>
      <c r="F236" s="119"/>
      <c r="G236" s="119" t="s">
        <v>37</v>
      </c>
      <c r="H236" s="119"/>
    </row>
    <row r="237" s="101" customFormat="true" ht="12.75" hidden="false" customHeight="false" outlineLevel="0" collapsed="false">
      <c r="A237" s="186"/>
      <c r="B237" s="186"/>
      <c r="C237" s="100" t="s">
        <v>288</v>
      </c>
      <c r="D237" s="120" t="n">
        <v>60</v>
      </c>
      <c r="F237" s="135" t="n">
        <v>71</v>
      </c>
      <c r="G237" s="100" t="s">
        <v>193</v>
      </c>
      <c r="H237" s="120" t="n">
        <v>60</v>
      </c>
      <c r="I237" s="186"/>
      <c r="J237" s="100" t="s">
        <v>288</v>
      </c>
    </row>
    <row r="238" s="101" customFormat="true" ht="25.5" hidden="false" customHeight="false" outlineLevel="0" collapsed="false">
      <c r="A238" s="187" t="s">
        <v>289</v>
      </c>
      <c r="B238" s="187"/>
      <c r="C238" s="188" t="s">
        <v>290</v>
      </c>
      <c r="D238" s="123" t="n">
        <v>250</v>
      </c>
      <c r="F238" s="102" t="n">
        <v>102</v>
      </c>
      <c r="G238" s="170" t="s">
        <v>114</v>
      </c>
      <c r="H238" s="123" t="n">
        <v>250</v>
      </c>
      <c r="I238" s="187" t="s">
        <v>289</v>
      </c>
      <c r="J238" s="188" t="s">
        <v>290</v>
      </c>
    </row>
    <row r="239" s="101" customFormat="true" ht="24" hidden="false" customHeight="true" outlineLevel="0" collapsed="false">
      <c r="A239" s="121" t="n">
        <v>234</v>
      </c>
      <c r="B239" s="121"/>
      <c r="C239" s="100" t="s">
        <v>291</v>
      </c>
      <c r="D239" s="120" t="n">
        <v>80</v>
      </c>
      <c r="F239" s="102" t="n">
        <v>234</v>
      </c>
      <c r="G239" s="100" t="s">
        <v>292</v>
      </c>
      <c r="H239" s="120" t="n">
        <v>90</v>
      </c>
      <c r="I239" s="121" t="n">
        <v>234</v>
      </c>
      <c r="J239" s="100" t="s">
        <v>291</v>
      </c>
    </row>
    <row r="240" s="101" customFormat="true" ht="18" hidden="false" customHeight="true" outlineLevel="0" collapsed="false">
      <c r="A240" s="121" t="n">
        <v>125</v>
      </c>
      <c r="B240" s="121"/>
      <c r="C240" s="149" t="s">
        <v>293</v>
      </c>
      <c r="D240" s="123" t="n">
        <v>145</v>
      </c>
      <c r="F240" s="102" t="n">
        <v>125</v>
      </c>
      <c r="G240" s="149" t="s">
        <v>294</v>
      </c>
      <c r="H240" s="117" t="n">
        <v>150</v>
      </c>
      <c r="I240" s="100" t="s">
        <v>295</v>
      </c>
      <c r="J240" s="144" t="s">
        <v>296</v>
      </c>
    </row>
    <row r="241" s="101" customFormat="true" ht="15.75" hidden="false" customHeight="true" outlineLevel="0" collapsed="false">
      <c r="A241" s="121" t="n">
        <v>397</v>
      </c>
      <c r="B241" s="121"/>
      <c r="C241" s="100" t="s">
        <v>297</v>
      </c>
      <c r="D241" s="120" t="n">
        <v>200</v>
      </c>
      <c r="F241" s="102" t="n">
        <v>349</v>
      </c>
      <c r="G241" s="100" t="s">
        <v>202</v>
      </c>
      <c r="H241" s="120" t="n">
        <v>200</v>
      </c>
      <c r="I241" s="121"/>
      <c r="J241" s="100" t="s">
        <v>202</v>
      </c>
    </row>
    <row r="242" s="101" customFormat="true" ht="12.75" hidden="false" customHeight="false" outlineLevel="0" collapsed="false">
      <c r="A242" s="121"/>
      <c r="B242" s="121"/>
      <c r="C242" s="100" t="s">
        <v>177</v>
      </c>
      <c r="D242" s="123" t="n">
        <v>60</v>
      </c>
      <c r="F242" s="117"/>
      <c r="G242" s="100" t="s">
        <v>178</v>
      </c>
      <c r="H242" s="120" t="n">
        <v>50</v>
      </c>
      <c r="I242" s="121"/>
      <c r="J242" s="100" t="s">
        <v>298</v>
      </c>
    </row>
    <row r="243" s="101" customFormat="true" ht="12.75" hidden="false" customHeight="false" outlineLevel="0" collapsed="false">
      <c r="A243" s="121"/>
      <c r="B243" s="121"/>
      <c r="C243" s="100" t="s">
        <v>178</v>
      </c>
      <c r="D243" s="120" t="n">
        <v>40</v>
      </c>
      <c r="F243" s="117"/>
      <c r="G243" s="100"/>
      <c r="H243" s="120"/>
      <c r="I243" s="121"/>
      <c r="J243" s="100"/>
    </row>
    <row r="244" s="101" customFormat="true" ht="12.75" hidden="false" customHeight="false" outlineLevel="0" collapsed="false">
      <c r="A244" s="121"/>
      <c r="B244" s="121"/>
      <c r="C244" s="100" t="s">
        <v>203</v>
      </c>
      <c r="D244" s="120" t="n">
        <v>200</v>
      </c>
      <c r="F244" s="117"/>
      <c r="G244" s="100"/>
      <c r="H244" s="120"/>
      <c r="I244" s="121"/>
      <c r="J244" s="100" t="s">
        <v>203</v>
      </c>
    </row>
    <row r="245" s="99" customFormat="true" ht="13.5" hidden="false" customHeight="false" outlineLevel="0" collapsed="false">
      <c r="A245" s="114" t="s">
        <v>44</v>
      </c>
      <c r="B245" s="114"/>
      <c r="C245" s="114"/>
      <c r="D245" s="100" t="n">
        <f aca="false">SUM(D237:D244)</f>
        <v>1035</v>
      </c>
      <c r="F245" s="110"/>
      <c r="G245" s="162" t="s">
        <v>179</v>
      </c>
      <c r="H245" s="114" t="n">
        <f aca="false">SUM(H237:H244)</f>
        <v>800</v>
      </c>
      <c r="I245" s="108"/>
      <c r="J245" s="162" t="s">
        <v>179</v>
      </c>
    </row>
    <row r="246" s="101" customFormat="true" ht="12.75" hidden="false" customHeight="true" outlineLevel="0" collapsed="false">
      <c r="A246" s="119" t="s">
        <v>45</v>
      </c>
      <c r="B246" s="119"/>
      <c r="C246" s="119"/>
      <c r="D246" s="119"/>
      <c r="E246" s="119"/>
      <c r="F246" s="119"/>
      <c r="G246" s="119" t="s">
        <v>45</v>
      </c>
      <c r="H246" s="119"/>
    </row>
    <row r="247" s="101" customFormat="true" ht="12.75" hidden="false" customHeight="false" outlineLevel="0" collapsed="false">
      <c r="A247" s="126"/>
      <c r="B247" s="126"/>
      <c r="C247" s="126"/>
      <c r="D247" s="126"/>
      <c r="F247" s="106"/>
      <c r="G247" s="144" t="s">
        <v>180</v>
      </c>
      <c r="H247" s="117" t="n">
        <v>20</v>
      </c>
      <c r="I247" s="107"/>
      <c r="J247" s="144" t="s">
        <v>180</v>
      </c>
    </row>
    <row r="248" s="101" customFormat="true" ht="12.75" hidden="false" customHeight="false" outlineLevel="0" collapsed="false">
      <c r="A248" s="126"/>
      <c r="B248" s="126"/>
      <c r="C248" s="126"/>
      <c r="D248" s="126"/>
      <c r="F248" s="106"/>
      <c r="G248" s="144" t="s">
        <v>34</v>
      </c>
      <c r="H248" s="117" t="n">
        <v>90</v>
      </c>
      <c r="I248" s="107"/>
      <c r="J248" s="144" t="s">
        <v>34</v>
      </c>
    </row>
    <row r="249" s="111" customFormat="true" ht="13.5" hidden="false" customHeight="false" outlineLevel="0" collapsed="false">
      <c r="A249" s="126"/>
      <c r="B249" s="126"/>
      <c r="C249" s="126"/>
      <c r="D249" s="126"/>
      <c r="F249" s="114"/>
      <c r="G249" s="144" t="s">
        <v>46</v>
      </c>
      <c r="H249" s="117" t="n">
        <v>150</v>
      </c>
      <c r="I249" s="116"/>
      <c r="J249" s="144" t="s">
        <v>46</v>
      </c>
    </row>
    <row r="250" s="130" customFormat="true" ht="13.5" hidden="false" customHeight="false" outlineLevel="0" collapsed="false">
      <c r="A250" s="177"/>
      <c r="B250" s="177"/>
      <c r="C250" s="146"/>
      <c r="D250" s="177"/>
      <c r="F250" s="166"/>
      <c r="G250" s="153" t="s">
        <v>47</v>
      </c>
      <c r="H250" s="114" t="n">
        <f aca="false">SUM(H247:H249)</f>
        <v>260</v>
      </c>
      <c r="I250" s="168"/>
      <c r="J250" s="153" t="s">
        <v>47</v>
      </c>
    </row>
    <row r="251" s="95" customFormat="true" ht="19.5" hidden="false" customHeight="true" outlineLevel="0" collapsed="false">
      <c r="A251" s="97" t="s">
        <v>118</v>
      </c>
      <c r="B251" s="97"/>
      <c r="C251" s="97"/>
      <c r="D251" s="97"/>
      <c r="E251" s="97"/>
      <c r="F251" s="97"/>
      <c r="G251" s="97" t="s">
        <v>118</v>
      </c>
      <c r="H251" s="97"/>
    </row>
    <row r="252" s="101" customFormat="true" ht="12.75" hidden="false" customHeight="true" outlineLevel="0" collapsed="false">
      <c r="A252" s="119" t="s">
        <v>151</v>
      </c>
      <c r="B252" s="119"/>
      <c r="C252" s="119"/>
      <c r="D252" s="119"/>
      <c r="E252" s="119"/>
      <c r="F252" s="119"/>
      <c r="G252" s="119" t="s">
        <v>151</v>
      </c>
      <c r="H252" s="119"/>
    </row>
    <row r="253" s="101" customFormat="true" ht="25.5" hidden="false" customHeight="true" outlineLevel="0" collapsed="false">
      <c r="A253" s="189"/>
      <c r="B253" s="189"/>
      <c r="C253" s="100" t="s">
        <v>299</v>
      </c>
      <c r="D253" s="100" t="n">
        <v>175</v>
      </c>
      <c r="E253" s="119"/>
      <c r="F253" s="102" t="s">
        <v>300</v>
      </c>
      <c r="G253" s="100" t="s">
        <v>283</v>
      </c>
      <c r="H253" s="100" t="n">
        <v>175</v>
      </c>
      <c r="I253" s="189"/>
      <c r="J253" s="100" t="s">
        <v>283</v>
      </c>
    </row>
    <row r="254" s="101" customFormat="true" ht="12.75" hidden="false" customHeight="false" outlineLevel="0" collapsed="false">
      <c r="A254" s="189"/>
      <c r="B254" s="189"/>
      <c r="C254" s="100" t="s">
        <v>162</v>
      </c>
      <c r="D254" s="100" t="n">
        <v>200</v>
      </c>
      <c r="E254" s="119"/>
      <c r="F254" s="102" t="n">
        <v>382</v>
      </c>
      <c r="G254" s="100" t="s">
        <v>29</v>
      </c>
      <c r="H254" s="100" t="n">
        <v>200</v>
      </c>
      <c r="I254" s="189"/>
      <c r="J254" s="100" t="s">
        <v>29</v>
      </c>
    </row>
    <row r="255" s="101" customFormat="true" ht="12.75" hidden="false" customHeight="false" outlineLevel="0" collapsed="false">
      <c r="A255" s="189"/>
      <c r="B255" s="189"/>
      <c r="C255" s="100" t="s">
        <v>163</v>
      </c>
      <c r="D255" s="100" t="n">
        <v>40</v>
      </c>
      <c r="E255" s="119"/>
      <c r="F255" s="181"/>
      <c r="G255" s="100" t="s">
        <v>178</v>
      </c>
      <c r="H255" s="117" t="n">
        <v>50</v>
      </c>
      <c r="I255" s="189"/>
      <c r="J255" s="100" t="s">
        <v>178</v>
      </c>
    </row>
    <row r="256" s="101" customFormat="true" ht="16.5" hidden="false" customHeight="true" outlineLevel="0" collapsed="false">
      <c r="A256" s="100"/>
      <c r="B256" s="100"/>
      <c r="C256" s="100" t="s">
        <v>301</v>
      </c>
      <c r="D256" s="100" t="n">
        <v>180</v>
      </c>
      <c r="F256" s="105"/>
      <c r="G256" s="100" t="s">
        <v>190</v>
      </c>
      <c r="H256" s="117" t="n">
        <v>180</v>
      </c>
      <c r="I256" s="100"/>
      <c r="J256" s="100" t="s">
        <v>302</v>
      </c>
    </row>
    <row r="257" s="99" customFormat="true" ht="13.5" hidden="false" customHeight="false" outlineLevel="0" collapsed="false">
      <c r="A257" s="151" t="s">
        <v>164</v>
      </c>
      <c r="B257" s="151"/>
      <c r="C257" s="114"/>
      <c r="D257" s="151" t="n">
        <f aca="false">SUM(D253:D256)</f>
        <v>595</v>
      </c>
      <c r="F257" s="110"/>
      <c r="G257" s="153" t="s">
        <v>164</v>
      </c>
      <c r="H257" s="114" t="n">
        <f aca="false">SUM(H253:H256)</f>
        <v>605</v>
      </c>
      <c r="I257" s="108"/>
      <c r="J257" s="153" t="s">
        <v>164</v>
      </c>
    </row>
    <row r="258" s="99" customFormat="true" ht="13.5" hidden="false" customHeight="true" outlineLevel="0" collapsed="false">
      <c r="F258" s="110"/>
      <c r="G258" s="143" t="s">
        <v>165</v>
      </c>
      <c r="H258" s="143"/>
      <c r="I258" s="108"/>
      <c r="J258" s="143" t="s">
        <v>165</v>
      </c>
    </row>
    <row r="259" s="99" customFormat="true" ht="13.5" hidden="false" customHeight="false" outlineLevel="0" collapsed="false">
      <c r="F259" s="110"/>
      <c r="G259" s="144" t="s">
        <v>166</v>
      </c>
      <c r="H259" s="117" t="n">
        <v>20</v>
      </c>
      <c r="I259" s="108"/>
      <c r="J259" s="144" t="s">
        <v>166</v>
      </c>
    </row>
    <row r="260" s="99" customFormat="true" ht="13.5" hidden="false" customHeight="false" outlineLevel="0" collapsed="false">
      <c r="F260" s="110"/>
      <c r="G260" s="144" t="s">
        <v>167</v>
      </c>
      <c r="H260" s="117" t="n">
        <v>90</v>
      </c>
      <c r="I260" s="108"/>
      <c r="J260" s="144" t="s">
        <v>167</v>
      </c>
    </row>
    <row r="261" s="99" customFormat="true" ht="13.5" hidden="false" customHeight="false" outlineLevel="0" collapsed="false">
      <c r="F261" s="110"/>
      <c r="G261" s="144" t="s">
        <v>43</v>
      </c>
      <c r="H261" s="117" t="n">
        <v>150</v>
      </c>
      <c r="I261" s="108"/>
      <c r="J261" s="144" t="s">
        <v>43</v>
      </c>
    </row>
    <row r="262" s="99" customFormat="true" ht="13.5" hidden="false" customHeight="false" outlineLevel="0" collapsed="false">
      <c r="F262" s="110"/>
      <c r="G262" s="153" t="s">
        <v>168</v>
      </c>
      <c r="H262" s="114" t="n">
        <f aca="false">SUM(H259:H261)</f>
        <v>260</v>
      </c>
      <c r="I262" s="108"/>
      <c r="J262" s="153" t="s">
        <v>168</v>
      </c>
    </row>
    <row r="263" s="101" customFormat="true" ht="12.75" hidden="false" customHeight="true" outlineLevel="0" collapsed="false">
      <c r="A263" s="119" t="s">
        <v>37</v>
      </c>
      <c r="B263" s="119"/>
      <c r="C263" s="119"/>
      <c r="D263" s="119"/>
      <c r="E263" s="119"/>
      <c r="F263" s="119"/>
      <c r="G263" s="119" t="s">
        <v>37</v>
      </c>
      <c r="H263" s="119"/>
    </row>
    <row r="264" s="101" customFormat="true" ht="12.75" hidden="false" customHeight="false" outlineLevel="0" collapsed="false">
      <c r="A264" s="117" t="s">
        <v>303</v>
      </c>
      <c r="B264" s="117"/>
      <c r="C264" s="100" t="s">
        <v>304</v>
      </c>
      <c r="D264" s="120" t="n">
        <v>250</v>
      </c>
      <c r="F264" s="102" t="n">
        <v>99</v>
      </c>
      <c r="G264" s="100" t="s">
        <v>304</v>
      </c>
      <c r="H264" s="120" t="n">
        <v>250</v>
      </c>
      <c r="I264" s="117" t="s">
        <v>303</v>
      </c>
      <c r="J264" s="100" t="s">
        <v>304</v>
      </c>
    </row>
    <row r="265" s="101" customFormat="true" ht="21.75" hidden="false" customHeight="true" outlineLevel="0" collapsed="false">
      <c r="A265" s="117" t="n">
        <v>267</v>
      </c>
      <c r="B265" s="117"/>
      <c r="C265" s="100" t="s">
        <v>305</v>
      </c>
      <c r="D265" s="120" t="n">
        <v>75</v>
      </c>
      <c r="F265" s="135" t="n">
        <v>267</v>
      </c>
      <c r="G265" s="100" t="s">
        <v>306</v>
      </c>
      <c r="H265" s="120" t="n">
        <v>90</v>
      </c>
      <c r="I265" s="117" t="n">
        <v>267</v>
      </c>
      <c r="J265" s="100" t="s">
        <v>305</v>
      </c>
    </row>
    <row r="266" s="101" customFormat="true" ht="21" hidden="false" customHeight="true" outlineLevel="0" collapsed="false">
      <c r="A266" s="121"/>
      <c r="B266" s="121"/>
      <c r="C266" s="100" t="s">
        <v>307</v>
      </c>
      <c r="D266" s="123" t="n">
        <v>155</v>
      </c>
      <c r="F266" s="117"/>
      <c r="G266" s="100" t="s">
        <v>307</v>
      </c>
      <c r="H266" s="120" t="n">
        <v>155</v>
      </c>
      <c r="I266" s="121"/>
      <c r="J266" s="100" t="s">
        <v>172</v>
      </c>
    </row>
    <row r="267" s="101" customFormat="true" ht="24" hidden="false" customHeight="true" outlineLevel="0" collapsed="false">
      <c r="A267" s="190" t="s">
        <v>308</v>
      </c>
      <c r="B267" s="190"/>
      <c r="C267" s="100" t="s">
        <v>309</v>
      </c>
      <c r="D267" s="120" t="n">
        <v>200</v>
      </c>
      <c r="F267" s="191" t="s">
        <v>122</v>
      </c>
      <c r="G267" s="100" t="s">
        <v>310</v>
      </c>
      <c r="H267" s="120" t="n">
        <v>200</v>
      </c>
      <c r="I267" s="190" t="s">
        <v>308</v>
      </c>
      <c r="J267" s="100" t="s">
        <v>310</v>
      </c>
    </row>
    <row r="268" s="101" customFormat="true" ht="12.75" hidden="false" customHeight="false" outlineLevel="0" collapsed="false">
      <c r="A268" s="121"/>
      <c r="B268" s="121"/>
      <c r="C268" s="100" t="s">
        <v>177</v>
      </c>
      <c r="D268" s="120" t="n">
        <v>40</v>
      </c>
      <c r="F268" s="117"/>
      <c r="G268" s="100" t="s">
        <v>178</v>
      </c>
      <c r="H268" s="120" t="n">
        <v>50</v>
      </c>
      <c r="I268" s="121"/>
      <c r="J268" s="100" t="s">
        <v>178</v>
      </c>
    </row>
    <row r="269" s="101" customFormat="true" ht="12.75" hidden="false" customHeight="false" outlineLevel="0" collapsed="false">
      <c r="A269" s="121"/>
      <c r="B269" s="121"/>
      <c r="C269" s="100" t="s">
        <v>178</v>
      </c>
      <c r="D269" s="120" t="n">
        <v>20</v>
      </c>
      <c r="F269" s="117"/>
      <c r="G269" s="100"/>
      <c r="H269" s="120"/>
      <c r="I269" s="121"/>
      <c r="J269" s="100"/>
    </row>
    <row r="270" s="111" customFormat="true" ht="25.5" hidden="false" customHeight="false" outlineLevel="0" collapsed="false">
      <c r="A270" s="121"/>
      <c r="B270" s="121"/>
      <c r="C270" s="100" t="s">
        <v>311</v>
      </c>
      <c r="D270" s="120" t="n">
        <v>180</v>
      </c>
      <c r="F270" s="117"/>
      <c r="G270" s="100"/>
      <c r="H270" s="120"/>
      <c r="I270" s="121"/>
      <c r="J270" s="100" t="s">
        <v>312</v>
      </c>
    </row>
    <row r="271" s="99" customFormat="true" ht="13.5" hidden="false" customHeight="true" outlineLevel="0" collapsed="false">
      <c r="A271" s="137" t="s">
        <v>44</v>
      </c>
      <c r="B271" s="137"/>
      <c r="C271" s="137"/>
      <c r="D271" s="138" t="n">
        <f aca="false">SUM(D264:D270)</f>
        <v>920</v>
      </c>
      <c r="F271" s="110"/>
      <c r="G271" s="162" t="s">
        <v>179</v>
      </c>
      <c r="H271" s="114" t="n">
        <f aca="false">SUM(H264:H270)</f>
        <v>745</v>
      </c>
      <c r="I271" s="108"/>
      <c r="J271" s="162" t="s">
        <v>179</v>
      </c>
    </row>
    <row r="272" s="101" customFormat="true" ht="12.75" hidden="false" customHeight="true" outlineLevel="0" collapsed="false">
      <c r="A272" s="119" t="s">
        <v>45</v>
      </c>
      <c r="B272" s="119"/>
      <c r="C272" s="119"/>
      <c r="D272" s="119"/>
      <c r="E272" s="119"/>
      <c r="F272" s="119"/>
      <c r="G272" s="119" t="s">
        <v>45</v>
      </c>
      <c r="H272" s="119"/>
    </row>
    <row r="273" s="101" customFormat="true" ht="12.75" hidden="false" customHeight="false" outlineLevel="0" collapsed="false">
      <c r="A273" s="126"/>
      <c r="B273" s="126"/>
      <c r="C273" s="126"/>
      <c r="D273" s="126"/>
      <c r="F273" s="106"/>
      <c r="G273" s="144" t="s">
        <v>166</v>
      </c>
      <c r="H273" s="117" t="n">
        <v>20</v>
      </c>
      <c r="I273" s="107"/>
      <c r="J273" s="144" t="s">
        <v>166</v>
      </c>
    </row>
    <row r="274" s="101" customFormat="true" ht="12.75" hidden="false" customHeight="false" outlineLevel="0" collapsed="false">
      <c r="A274" s="126"/>
      <c r="B274" s="126"/>
      <c r="C274" s="126"/>
      <c r="D274" s="126"/>
      <c r="F274" s="106"/>
      <c r="G274" s="144" t="s">
        <v>167</v>
      </c>
      <c r="H274" s="117" t="n">
        <v>90</v>
      </c>
      <c r="I274" s="107"/>
      <c r="J274" s="144" t="s">
        <v>167</v>
      </c>
    </row>
    <row r="275" s="111" customFormat="true" ht="13.5" hidden="false" customHeight="false" outlineLevel="0" collapsed="false">
      <c r="A275" s="126"/>
      <c r="B275" s="126"/>
      <c r="C275" s="126"/>
      <c r="D275" s="126"/>
      <c r="F275" s="114"/>
      <c r="G275" s="144" t="s">
        <v>30</v>
      </c>
      <c r="H275" s="117" t="n">
        <v>150</v>
      </c>
      <c r="I275" s="116"/>
      <c r="J275" s="144" t="s">
        <v>30</v>
      </c>
    </row>
    <row r="276" s="130" customFormat="true" ht="13.5" hidden="false" customHeight="false" outlineLevel="0" collapsed="false">
      <c r="A276" s="177"/>
      <c r="B276" s="177"/>
      <c r="C276" s="146"/>
      <c r="D276" s="177"/>
      <c r="F276" s="166"/>
      <c r="G276" s="153" t="s">
        <v>47</v>
      </c>
      <c r="H276" s="114" t="n">
        <f aca="false">SUM(H273:H275)</f>
        <v>260</v>
      </c>
      <c r="I276" s="168"/>
      <c r="J276" s="153" t="s">
        <v>47</v>
      </c>
    </row>
    <row r="277" s="95" customFormat="true" ht="19.5" hidden="false" customHeight="true" outlineLevel="0" collapsed="false">
      <c r="A277" s="97" t="s">
        <v>125</v>
      </c>
      <c r="B277" s="97"/>
      <c r="C277" s="97"/>
      <c r="D277" s="97"/>
      <c r="E277" s="97"/>
      <c r="F277" s="97"/>
      <c r="G277" s="97" t="s">
        <v>125</v>
      </c>
      <c r="H277" s="97"/>
    </row>
    <row r="278" s="101" customFormat="true" ht="12.75" hidden="false" customHeight="true" outlineLevel="0" collapsed="false">
      <c r="A278" s="119" t="s">
        <v>151</v>
      </c>
      <c r="B278" s="119"/>
      <c r="C278" s="119"/>
      <c r="D278" s="119"/>
      <c r="E278" s="119"/>
      <c r="F278" s="119"/>
      <c r="G278" s="119" t="s">
        <v>151</v>
      </c>
      <c r="H278" s="119"/>
    </row>
    <row r="279" s="101" customFormat="true" ht="15.75" hidden="false" customHeight="true" outlineLevel="0" collapsed="false">
      <c r="A279" s="100"/>
      <c r="B279" s="100"/>
      <c r="C279" s="100" t="s">
        <v>126</v>
      </c>
      <c r="D279" s="100" t="n">
        <v>70</v>
      </c>
      <c r="F279" s="135" t="n">
        <v>71</v>
      </c>
      <c r="G279" s="100" t="s">
        <v>254</v>
      </c>
      <c r="H279" s="117" t="n">
        <v>70</v>
      </c>
      <c r="I279" s="100"/>
      <c r="J279" s="100" t="s">
        <v>254</v>
      </c>
    </row>
    <row r="280" s="101" customFormat="true" ht="31.5" hidden="false" customHeight="true" outlineLevel="0" collapsed="false">
      <c r="A280" s="100" t="s">
        <v>313</v>
      </c>
      <c r="B280" s="100"/>
      <c r="C280" s="100" t="s">
        <v>314</v>
      </c>
      <c r="D280" s="100" t="n">
        <v>115</v>
      </c>
      <c r="F280" s="105" t="s">
        <v>315</v>
      </c>
      <c r="G280" s="100" t="s">
        <v>314</v>
      </c>
      <c r="H280" s="100" t="n">
        <v>115</v>
      </c>
      <c r="I280" s="100" t="s">
        <v>313</v>
      </c>
      <c r="J280" s="100" t="s">
        <v>314</v>
      </c>
    </row>
    <row r="281" s="101" customFormat="true" ht="21" hidden="false" customHeight="true" outlineLevel="0" collapsed="false">
      <c r="A281" s="100" t="s">
        <v>316</v>
      </c>
      <c r="B281" s="100"/>
      <c r="C281" s="100" t="s">
        <v>317</v>
      </c>
      <c r="D281" s="100" t="n">
        <v>115</v>
      </c>
      <c r="F281" s="102" t="s">
        <v>318</v>
      </c>
      <c r="G281" s="179" t="s">
        <v>58</v>
      </c>
      <c r="H281" s="117" t="n">
        <v>150</v>
      </c>
      <c r="I281" s="100" t="s">
        <v>199</v>
      </c>
      <c r="J281" s="144" t="s">
        <v>319</v>
      </c>
    </row>
    <row r="282" s="101" customFormat="true" ht="16.5" hidden="false" customHeight="true" outlineLevel="0" collapsed="false">
      <c r="A282" s="100" t="s">
        <v>320</v>
      </c>
      <c r="B282" s="100"/>
      <c r="C282" s="100" t="s">
        <v>321</v>
      </c>
      <c r="D282" s="100" t="n">
        <v>200</v>
      </c>
      <c r="F282" s="122" t="n">
        <v>379</v>
      </c>
      <c r="G282" s="100" t="s">
        <v>322</v>
      </c>
      <c r="H282" s="100" t="n">
        <v>200</v>
      </c>
      <c r="I282" s="100" t="s">
        <v>320</v>
      </c>
      <c r="J282" s="100" t="s">
        <v>322</v>
      </c>
    </row>
    <row r="283" s="101" customFormat="true" ht="12.75" hidden="false" customHeight="false" outlineLevel="0" collapsed="false">
      <c r="A283" s="100"/>
      <c r="B283" s="100"/>
      <c r="C283" s="100" t="s">
        <v>178</v>
      </c>
      <c r="D283" s="100" t="n">
        <v>25</v>
      </c>
      <c r="F283" s="105"/>
      <c r="G283" s="144" t="s">
        <v>178</v>
      </c>
      <c r="H283" s="117" t="n">
        <v>40</v>
      </c>
      <c r="I283" s="100"/>
      <c r="J283" s="144" t="s">
        <v>178</v>
      </c>
    </row>
    <row r="284" s="101" customFormat="true" ht="12.75" hidden="false" customHeight="false" outlineLevel="0" collapsed="false">
      <c r="A284" s="100"/>
      <c r="B284" s="100"/>
      <c r="C284" s="100" t="s">
        <v>163</v>
      </c>
      <c r="D284" s="100" t="n">
        <v>40</v>
      </c>
      <c r="F284" s="105"/>
      <c r="G284" s="144"/>
      <c r="H284" s="117"/>
      <c r="I284" s="100"/>
      <c r="J284" s="144"/>
    </row>
    <row r="285" s="101" customFormat="true" ht="12.75" hidden="false" customHeight="false" outlineLevel="0" collapsed="false">
      <c r="A285" s="100"/>
      <c r="B285" s="100"/>
      <c r="C285" s="100" t="s">
        <v>323</v>
      </c>
      <c r="D285" s="100" t="n">
        <v>120</v>
      </c>
      <c r="F285" s="106"/>
      <c r="G285" s="100" t="s">
        <v>244</v>
      </c>
      <c r="H285" s="100" t="n">
        <v>100</v>
      </c>
      <c r="I285" s="107"/>
      <c r="J285" s="100" t="s">
        <v>323</v>
      </c>
    </row>
    <row r="286" s="99" customFormat="true" ht="13.5" hidden="false" customHeight="false" outlineLevel="0" collapsed="false">
      <c r="A286" s="151" t="s">
        <v>164</v>
      </c>
      <c r="B286" s="151"/>
      <c r="C286" s="114"/>
      <c r="D286" s="151" t="n">
        <f aca="false">SUM(D279:D285)</f>
        <v>685</v>
      </c>
      <c r="F286" s="110"/>
      <c r="G286" s="153" t="s">
        <v>164</v>
      </c>
      <c r="H286" s="114" t="n">
        <f aca="false">SUM(H279:H285)</f>
        <v>675</v>
      </c>
      <c r="I286" s="108"/>
      <c r="J286" s="153" t="s">
        <v>164</v>
      </c>
    </row>
    <row r="287" s="99" customFormat="true" ht="13.5" hidden="false" customHeight="true" outlineLevel="0" collapsed="false">
      <c r="F287" s="110"/>
      <c r="G287" s="143" t="s">
        <v>165</v>
      </c>
      <c r="H287" s="143"/>
      <c r="I287" s="108"/>
      <c r="J287" s="143" t="s">
        <v>165</v>
      </c>
    </row>
    <row r="288" s="99" customFormat="true" ht="13.5" hidden="false" customHeight="false" outlineLevel="0" collapsed="false">
      <c r="F288" s="110"/>
      <c r="G288" s="144" t="s">
        <v>166</v>
      </c>
      <c r="H288" s="117" t="n">
        <v>20</v>
      </c>
      <c r="I288" s="108"/>
      <c r="J288" s="144" t="s">
        <v>166</v>
      </c>
    </row>
    <row r="289" s="99" customFormat="true" ht="13.5" hidden="false" customHeight="false" outlineLevel="0" collapsed="false">
      <c r="F289" s="110"/>
      <c r="G289" s="144" t="s">
        <v>34</v>
      </c>
      <c r="H289" s="117" t="n">
        <v>90</v>
      </c>
      <c r="I289" s="108"/>
      <c r="J289" s="144" t="s">
        <v>34</v>
      </c>
    </row>
    <row r="290" s="99" customFormat="true" ht="13.5" hidden="false" customHeight="false" outlineLevel="0" collapsed="false">
      <c r="F290" s="110"/>
      <c r="G290" s="144" t="s">
        <v>35</v>
      </c>
      <c r="H290" s="117" t="n">
        <v>150</v>
      </c>
      <c r="I290" s="108"/>
      <c r="J290" s="144" t="s">
        <v>35</v>
      </c>
    </row>
    <row r="291" s="99" customFormat="true" ht="13.5" hidden="false" customHeight="false" outlineLevel="0" collapsed="false">
      <c r="F291" s="110"/>
      <c r="G291" s="153" t="s">
        <v>168</v>
      </c>
      <c r="H291" s="114" t="n">
        <f aca="false">SUM(H288:H290)</f>
        <v>260</v>
      </c>
      <c r="I291" s="108"/>
      <c r="J291" s="153" t="s">
        <v>168</v>
      </c>
    </row>
    <row r="292" s="101" customFormat="true" ht="12.75" hidden="false" customHeight="true" outlineLevel="0" collapsed="false">
      <c r="A292" s="119" t="s">
        <v>37</v>
      </c>
      <c r="B292" s="119"/>
      <c r="C292" s="119"/>
      <c r="D292" s="119"/>
      <c r="E292" s="119"/>
      <c r="F292" s="119"/>
      <c r="G292" s="119" t="s">
        <v>37</v>
      </c>
      <c r="H292" s="119"/>
    </row>
    <row r="293" s="101" customFormat="true" ht="18" hidden="false" customHeight="true" outlineLevel="0" collapsed="false">
      <c r="A293" s="121" t="n">
        <v>82</v>
      </c>
      <c r="B293" s="121"/>
      <c r="C293" s="100" t="s">
        <v>324</v>
      </c>
      <c r="D293" s="120" t="n">
        <v>250</v>
      </c>
      <c r="F293" s="135" t="s">
        <v>325</v>
      </c>
      <c r="G293" s="100" t="s">
        <v>324</v>
      </c>
      <c r="H293" s="120" t="n">
        <v>250</v>
      </c>
      <c r="I293" s="121" t="n">
        <v>82</v>
      </c>
      <c r="J293" s="100" t="s">
        <v>324</v>
      </c>
    </row>
    <row r="294" s="101" customFormat="true" ht="15.75" hidden="false" customHeight="true" outlineLevel="0" collapsed="false">
      <c r="A294" s="121" t="n">
        <v>250</v>
      </c>
      <c r="B294" s="121"/>
      <c r="C294" s="100" t="s">
        <v>326</v>
      </c>
      <c r="D294" s="120" t="n">
        <v>70</v>
      </c>
      <c r="F294" s="122" t="n">
        <v>291</v>
      </c>
      <c r="G294" s="100" t="s">
        <v>327</v>
      </c>
      <c r="H294" s="117" t="n">
        <v>250</v>
      </c>
      <c r="I294" s="192"/>
      <c r="J294" s="192"/>
    </row>
    <row r="295" s="101" customFormat="true" ht="20.25" hidden="false" customHeight="true" outlineLevel="0" collapsed="false">
      <c r="A295" s="193"/>
      <c r="B295" s="193"/>
      <c r="C295" s="124" t="s">
        <v>128</v>
      </c>
      <c r="D295" s="194" t="n">
        <v>50</v>
      </c>
      <c r="F295" s="102" t="n">
        <v>349</v>
      </c>
      <c r="G295" s="100" t="s">
        <v>328</v>
      </c>
      <c r="H295" s="117" t="n">
        <v>200</v>
      </c>
      <c r="I295" s="107"/>
      <c r="J295" s="195" t="s">
        <v>328</v>
      </c>
    </row>
    <row r="296" s="101" customFormat="true" ht="12.75" hidden="false" customHeight="false" outlineLevel="0" collapsed="false">
      <c r="A296" s="180" t="n">
        <v>205</v>
      </c>
      <c r="B296" s="180"/>
      <c r="C296" s="149" t="s">
        <v>329</v>
      </c>
      <c r="D296" s="123" t="n">
        <v>130</v>
      </c>
      <c r="F296" s="106"/>
      <c r="G296" s="107"/>
      <c r="H296" s="107"/>
      <c r="I296" s="100"/>
      <c r="J296" s="107" t="s">
        <v>178</v>
      </c>
    </row>
    <row r="297" s="101" customFormat="true" ht="12.75" hidden="false" customHeight="false" outlineLevel="0" collapsed="false">
      <c r="A297" s="172"/>
      <c r="B297" s="172"/>
      <c r="C297" s="100" t="s">
        <v>330</v>
      </c>
      <c r="D297" s="120" t="n">
        <v>35</v>
      </c>
      <c r="F297" s="105"/>
      <c r="G297" s="100"/>
      <c r="H297" s="120"/>
      <c r="I297" s="100"/>
      <c r="J297" s="100" t="s">
        <v>203</v>
      </c>
    </row>
    <row r="298" s="101" customFormat="true" ht="12.75" hidden="false" customHeight="false" outlineLevel="0" collapsed="false">
      <c r="A298" s="180"/>
      <c r="B298" s="180"/>
      <c r="C298" s="100" t="s">
        <v>177</v>
      </c>
      <c r="D298" s="123" t="n">
        <v>60</v>
      </c>
      <c r="F298" s="105"/>
      <c r="G298" s="107" t="s">
        <v>178</v>
      </c>
      <c r="H298" s="106" t="n">
        <v>50</v>
      </c>
      <c r="I298" s="100"/>
      <c r="J298" s="144"/>
    </row>
    <row r="299" s="101" customFormat="true" ht="12.75" hidden="false" customHeight="false" outlineLevel="0" collapsed="false">
      <c r="A299" s="172"/>
      <c r="B299" s="172"/>
      <c r="C299" s="100" t="s">
        <v>331</v>
      </c>
      <c r="D299" s="120" t="n">
        <v>20</v>
      </c>
      <c r="F299" s="106"/>
      <c r="G299" s="144"/>
      <c r="H299" s="117"/>
      <c r="I299" s="107"/>
      <c r="J299" s="144"/>
    </row>
    <row r="300" s="111" customFormat="true" ht="13.5" hidden="false" customHeight="false" outlineLevel="0" collapsed="false">
      <c r="A300" s="121"/>
      <c r="B300" s="121"/>
      <c r="C300" s="100" t="s">
        <v>203</v>
      </c>
      <c r="D300" s="120" t="n">
        <v>200</v>
      </c>
      <c r="F300" s="114"/>
      <c r="G300" s="100"/>
      <c r="H300" s="120"/>
      <c r="I300" s="116"/>
      <c r="J300" s="144"/>
    </row>
    <row r="301" s="99" customFormat="true" ht="13.5" hidden="false" customHeight="true" outlineLevel="0" collapsed="false">
      <c r="A301" s="137" t="s">
        <v>44</v>
      </c>
      <c r="B301" s="137"/>
      <c r="C301" s="137"/>
      <c r="D301" s="138" t="n">
        <f aca="false">SUM(D293:D300)</f>
        <v>815</v>
      </c>
      <c r="F301" s="110"/>
      <c r="G301" s="162" t="s">
        <v>179</v>
      </c>
      <c r="H301" s="114" t="n">
        <f aca="false">SUM(H293:H300)</f>
        <v>750</v>
      </c>
      <c r="I301" s="108"/>
      <c r="J301" s="162" t="s">
        <v>179</v>
      </c>
    </row>
    <row r="302" s="101" customFormat="true" ht="12.75" hidden="false" customHeight="true" outlineLevel="0" collapsed="false">
      <c r="A302" s="119" t="s">
        <v>45</v>
      </c>
      <c r="B302" s="119"/>
      <c r="C302" s="119"/>
      <c r="D302" s="119"/>
      <c r="E302" s="119"/>
      <c r="F302" s="119"/>
      <c r="G302" s="119" t="s">
        <v>45</v>
      </c>
      <c r="H302" s="119"/>
    </row>
    <row r="303" s="101" customFormat="true" ht="12.75" hidden="false" customHeight="false" outlineLevel="0" collapsed="false">
      <c r="A303" s="126"/>
      <c r="B303" s="126"/>
      <c r="C303" s="126"/>
      <c r="D303" s="126"/>
      <c r="F303" s="106"/>
      <c r="G303" s="144" t="s">
        <v>166</v>
      </c>
      <c r="H303" s="117" t="n">
        <v>20</v>
      </c>
      <c r="I303" s="107"/>
      <c r="J303" s="144" t="s">
        <v>166</v>
      </c>
    </row>
    <row r="304" s="101" customFormat="true" ht="12.75" hidden="false" customHeight="false" outlineLevel="0" collapsed="false">
      <c r="A304" s="126"/>
      <c r="B304" s="126"/>
      <c r="C304" s="126"/>
      <c r="D304" s="126"/>
      <c r="F304" s="106"/>
      <c r="G304" s="144" t="s">
        <v>34</v>
      </c>
      <c r="H304" s="117" t="n">
        <v>90</v>
      </c>
      <c r="I304" s="107"/>
      <c r="J304" s="144" t="s">
        <v>34</v>
      </c>
    </row>
    <row r="305" s="111" customFormat="true" ht="13.5" hidden="false" customHeight="false" outlineLevel="0" collapsed="false">
      <c r="A305" s="126"/>
      <c r="B305" s="126"/>
      <c r="C305" s="126"/>
      <c r="D305" s="126"/>
      <c r="F305" s="114"/>
      <c r="G305" s="144" t="s">
        <v>46</v>
      </c>
      <c r="H305" s="117" t="n">
        <v>150</v>
      </c>
      <c r="I305" s="116"/>
      <c r="J305" s="144" t="s">
        <v>46</v>
      </c>
    </row>
    <row r="306" s="130" customFormat="true" ht="13.5" hidden="false" customHeight="false" outlineLevel="0" collapsed="false">
      <c r="A306" s="177"/>
      <c r="B306" s="177"/>
      <c r="C306" s="146"/>
      <c r="D306" s="177"/>
      <c r="F306" s="166"/>
      <c r="G306" s="153" t="s">
        <v>47</v>
      </c>
      <c r="H306" s="114" t="n">
        <f aca="false">SUM(H303:H305)</f>
        <v>260</v>
      </c>
      <c r="I306" s="168"/>
      <c r="J306" s="153" t="s">
        <v>47</v>
      </c>
    </row>
    <row r="310" s="69" customFormat="true" ht="12.75" hidden="false" customHeight="false" outlineLevel="0" collapsed="false">
      <c r="C310" s="70"/>
      <c r="D310" s="71"/>
      <c r="E310" s="72"/>
      <c r="F310" s="73"/>
      <c r="G310" s="72"/>
      <c r="H310" s="196"/>
      <c r="I310" s="72"/>
      <c r="J310" s="72"/>
    </row>
  </sheetData>
  <mergeCells count="80">
    <mergeCell ref="A3:H3"/>
    <mergeCell ref="A4:C4"/>
    <mergeCell ref="D4:E4"/>
    <mergeCell ref="F4:G4"/>
    <mergeCell ref="I4:J4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A9:H9"/>
    <mergeCell ref="A10:H10"/>
    <mergeCell ref="A16:C16"/>
    <mergeCell ref="G18:H18"/>
    <mergeCell ref="F22:G22"/>
    <mergeCell ref="A23:H23"/>
    <mergeCell ref="A33:H33"/>
    <mergeCell ref="A39:H39"/>
    <mergeCell ref="A40:H40"/>
    <mergeCell ref="A47:C47"/>
    <mergeCell ref="F47:G47"/>
    <mergeCell ref="I47:J47"/>
    <mergeCell ref="G49:H49"/>
    <mergeCell ref="F53:G53"/>
    <mergeCell ref="A54:H54"/>
    <mergeCell ref="A63:C63"/>
    <mergeCell ref="A64:H64"/>
    <mergeCell ref="A69:H69"/>
    <mergeCell ref="A70:H70"/>
    <mergeCell ref="A78:C78"/>
    <mergeCell ref="F78:G78"/>
    <mergeCell ref="I78:J78"/>
    <mergeCell ref="G80:H80"/>
    <mergeCell ref="A86:H86"/>
    <mergeCell ref="A95:H95"/>
    <mergeCell ref="A100:H100"/>
    <mergeCell ref="A101:H101"/>
    <mergeCell ref="G110:H110"/>
    <mergeCell ref="F114:G114"/>
    <mergeCell ref="A115:H115"/>
    <mergeCell ref="A123:C123"/>
    <mergeCell ref="A124:H124"/>
    <mergeCell ref="A129:H129"/>
    <mergeCell ref="A130:H130"/>
    <mergeCell ref="A137:C137"/>
    <mergeCell ref="G138:H138"/>
    <mergeCell ref="A143:H143"/>
    <mergeCell ref="A154:H154"/>
    <mergeCell ref="A160:H160"/>
    <mergeCell ref="A161:H161"/>
    <mergeCell ref="G170:H170"/>
    <mergeCell ref="A175:H175"/>
    <mergeCell ref="A183:C183"/>
    <mergeCell ref="A184:H184"/>
    <mergeCell ref="A189:H189"/>
    <mergeCell ref="A190:H190"/>
    <mergeCell ref="G199:H199"/>
    <mergeCell ref="A204:H204"/>
    <mergeCell ref="A214:H214"/>
    <mergeCell ref="A220:H220"/>
    <mergeCell ref="A221:H221"/>
    <mergeCell ref="G231:H231"/>
    <mergeCell ref="A236:H236"/>
    <mergeCell ref="A246:H246"/>
    <mergeCell ref="A251:H251"/>
    <mergeCell ref="A252:H252"/>
    <mergeCell ref="G258:H258"/>
    <mergeCell ref="A263:H263"/>
    <mergeCell ref="A271:C271"/>
    <mergeCell ref="A272:H272"/>
    <mergeCell ref="A277:H277"/>
    <mergeCell ref="A278:H278"/>
    <mergeCell ref="G287:H287"/>
    <mergeCell ref="A292:H292"/>
    <mergeCell ref="A301:C301"/>
    <mergeCell ref="A302:H302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6" manualBreakCount="6">
    <brk id="53" man="true" max="16383" min="0"/>
    <brk id="99" man="true" max="16383" min="0"/>
    <brk id="123" man="true" max="16383" min="0"/>
    <brk id="158" man="true" max="16383" min="0"/>
    <brk id="188" man="true" max="16383" min="0"/>
    <brk id="257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P20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96" activeCellId="0" sqref="D196"/>
    </sheetView>
  </sheetViews>
  <sheetFormatPr defaultColWidth="9.15625" defaultRowHeight="17.1" zeroHeight="false" outlineLevelRow="0" outlineLevelCol="0"/>
  <cols>
    <col collapsed="false" customWidth="true" hidden="false" outlineLevel="0" max="1" min="1" style="197" width="8.71"/>
    <col collapsed="false" customWidth="true" hidden="false" outlineLevel="0" max="2" min="2" style="197" width="31.86"/>
    <col collapsed="false" customWidth="true" hidden="false" outlineLevel="0" max="3" min="3" style="197" width="8"/>
    <col collapsed="false" customWidth="true" hidden="false" outlineLevel="0" max="4" min="4" style="198" width="6.71"/>
    <col collapsed="false" customWidth="true" hidden="false" outlineLevel="0" max="5" min="5" style="199" width="9.42"/>
    <col collapsed="false" customWidth="true" hidden="false" outlineLevel="0" max="6" min="6" style="199" width="8.57"/>
    <col collapsed="false" customWidth="false" hidden="false" outlineLevel="0" max="7" min="7" style="199" width="9.14"/>
    <col collapsed="false" customWidth="true" hidden="false" outlineLevel="0" max="8" min="8" style="199" width="10.14"/>
    <col collapsed="false" customWidth="true" hidden="false" outlineLevel="0" max="9" min="9" style="199" width="10.58"/>
    <col collapsed="false" customWidth="true" hidden="false" outlineLevel="0" max="10" min="10" style="199" width="10.99"/>
    <col collapsed="false" customWidth="true" hidden="false" outlineLevel="0" max="11" min="11" style="199" width="10"/>
    <col collapsed="false" customWidth="true" hidden="false" outlineLevel="0" max="13" min="12" style="199" width="10.99"/>
    <col collapsed="false" customWidth="true" hidden="false" outlineLevel="0" max="14" min="14" style="199" width="10.42"/>
    <col collapsed="false" customWidth="true" hidden="false" outlineLevel="0" max="15" min="15" style="199" width="10.29"/>
    <col collapsed="false" customWidth="true" hidden="false" outlineLevel="0" max="16" min="16" style="199" width="11.14"/>
    <col collapsed="false" customWidth="false" hidden="false" outlineLevel="0" max="1024" min="17" style="197" width="9.14"/>
  </cols>
  <sheetData>
    <row r="1" customFormat="false" ht="17.1" hidden="false" customHeight="true" outlineLevel="0" collapsed="false">
      <c r="A1" s="200" t="s">
        <v>332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customFormat="false" ht="17.1" hidden="false" customHeight="true" outlineLevel="0" collapsed="false">
      <c r="A2" s="201" t="s">
        <v>22</v>
      </c>
      <c r="B2" s="201"/>
      <c r="C2" s="201"/>
      <c r="D2" s="201"/>
      <c r="E2" s="201"/>
      <c r="F2" s="201"/>
      <c r="G2" s="201"/>
      <c r="H2" s="201"/>
      <c r="I2" s="202"/>
      <c r="J2" s="202"/>
      <c r="K2" s="202"/>
      <c r="L2" s="202"/>
      <c r="M2" s="202"/>
      <c r="N2" s="202"/>
      <c r="O2" s="202"/>
      <c r="P2" s="202"/>
    </row>
    <row r="3" customFormat="false" ht="17.1" hidden="false" customHeight="true" outlineLevel="0" collapsed="false">
      <c r="A3" s="203" t="s">
        <v>3</v>
      </c>
      <c r="B3" s="203" t="s">
        <v>4</v>
      </c>
      <c r="C3" s="203" t="s">
        <v>5</v>
      </c>
      <c r="D3" s="203" t="s">
        <v>6</v>
      </c>
      <c r="E3" s="204" t="s">
        <v>7</v>
      </c>
      <c r="F3" s="204"/>
      <c r="G3" s="204"/>
      <c r="H3" s="204" t="s">
        <v>8</v>
      </c>
      <c r="I3" s="204" t="s">
        <v>9</v>
      </c>
      <c r="J3" s="204"/>
      <c r="K3" s="204"/>
      <c r="L3" s="204"/>
      <c r="M3" s="205" t="s">
        <v>10</v>
      </c>
      <c r="N3" s="205"/>
      <c r="O3" s="205"/>
      <c r="P3" s="205"/>
    </row>
    <row r="4" customFormat="false" ht="17.1" hidden="false" customHeight="true" outlineLevel="0" collapsed="false">
      <c r="A4" s="203"/>
      <c r="B4" s="203"/>
      <c r="C4" s="203"/>
      <c r="D4" s="203"/>
      <c r="E4" s="204" t="s">
        <v>11</v>
      </c>
      <c r="F4" s="204" t="s">
        <v>12</v>
      </c>
      <c r="G4" s="204" t="s">
        <v>13</v>
      </c>
      <c r="H4" s="204"/>
      <c r="I4" s="204" t="s">
        <v>14</v>
      </c>
      <c r="J4" s="204" t="s">
        <v>15</v>
      </c>
      <c r="K4" s="204" t="s">
        <v>16</v>
      </c>
      <c r="L4" s="204" t="s">
        <v>17</v>
      </c>
      <c r="M4" s="204" t="s">
        <v>18</v>
      </c>
      <c r="N4" s="204" t="s">
        <v>19</v>
      </c>
      <c r="O4" s="204" t="s">
        <v>20</v>
      </c>
      <c r="P4" s="204" t="s">
        <v>21</v>
      </c>
    </row>
    <row r="5" customFormat="false" ht="17.1" hidden="false" customHeight="true" outlineLevel="0" collapsed="false">
      <c r="A5" s="206" t="s">
        <v>23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</row>
    <row r="6" customFormat="false" ht="17.1" hidden="false" customHeight="true" outlineLevel="0" collapsed="false">
      <c r="A6" s="207" t="n">
        <v>3</v>
      </c>
      <c r="B6" s="208" t="s">
        <v>155</v>
      </c>
      <c r="C6" s="209" t="n">
        <v>40</v>
      </c>
      <c r="D6" s="210" t="n">
        <f aca="false">G6/12</f>
        <v>1.64583333333333</v>
      </c>
      <c r="E6" s="211" t="n">
        <v>6.23</v>
      </c>
      <c r="F6" s="211" t="n">
        <v>8.41</v>
      </c>
      <c r="G6" s="211" t="n">
        <v>19.75</v>
      </c>
      <c r="H6" s="211" t="n">
        <f aca="false">G6*4+F6*9+E6*4</f>
        <v>179.61</v>
      </c>
      <c r="I6" s="211" t="n">
        <v>0.054</v>
      </c>
      <c r="J6" s="211" t="n">
        <v>0.11</v>
      </c>
      <c r="K6" s="211" t="n">
        <v>0.62</v>
      </c>
      <c r="L6" s="211" t="n">
        <v>0.215</v>
      </c>
      <c r="M6" s="211" t="n">
        <v>137.2</v>
      </c>
      <c r="N6" s="211" t="n">
        <v>93</v>
      </c>
      <c r="O6" s="211" t="n">
        <v>10.9</v>
      </c>
      <c r="P6" s="211" t="n">
        <v>0.6</v>
      </c>
    </row>
    <row r="7" customFormat="false" ht="17.1" hidden="false" customHeight="true" outlineLevel="0" collapsed="false">
      <c r="A7" s="212"/>
      <c r="B7" s="213" t="s">
        <v>152</v>
      </c>
      <c r="C7" s="214" t="n">
        <v>230</v>
      </c>
      <c r="D7" s="210" t="n">
        <f aca="false">G7/12</f>
        <v>2.44408333333333</v>
      </c>
      <c r="E7" s="211" t="n">
        <v>6.8505</v>
      </c>
      <c r="F7" s="211" t="n">
        <v>6.588</v>
      </c>
      <c r="G7" s="211" t="n">
        <v>29.329</v>
      </c>
      <c r="H7" s="211" t="n">
        <f aca="false">G7*4+F7*9+E7*4</f>
        <v>204.01</v>
      </c>
      <c r="I7" s="211" t="n">
        <v>0.00945</v>
      </c>
      <c r="J7" s="211" t="n">
        <v>0.189</v>
      </c>
      <c r="K7" s="211" t="n">
        <v>0.03</v>
      </c>
      <c r="L7" s="211" t="n">
        <v>1.1</v>
      </c>
      <c r="M7" s="211" t="n">
        <v>121.63</v>
      </c>
      <c r="N7" s="211" t="n">
        <v>212.8795</v>
      </c>
      <c r="O7" s="211" t="n">
        <v>5.0925</v>
      </c>
      <c r="P7" s="211" t="n">
        <v>0.0735</v>
      </c>
    </row>
    <row r="8" customFormat="false" ht="17.1" hidden="false" customHeight="true" outlineLevel="0" collapsed="false">
      <c r="A8" s="207" t="n">
        <v>382</v>
      </c>
      <c r="B8" s="208" t="s">
        <v>162</v>
      </c>
      <c r="C8" s="209" t="n">
        <v>200</v>
      </c>
      <c r="D8" s="210" t="n">
        <f aca="false">G8/12</f>
        <v>1.45833333333333</v>
      </c>
      <c r="E8" s="215" t="n">
        <v>4.07</v>
      </c>
      <c r="F8" s="215" t="n">
        <v>3.5</v>
      </c>
      <c r="G8" s="215" t="n">
        <v>17.5</v>
      </c>
      <c r="H8" s="211" t="n">
        <f aca="false">G8*4+F8*9+E8*4</f>
        <v>117.78</v>
      </c>
      <c r="I8" s="215" t="n">
        <f aca="false">0.28*0.18</f>
        <v>0.0504</v>
      </c>
      <c r="J8" s="215" t="n">
        <v>1.57</v>
      </c>
      <c r="K8" s="215" t="n">
        <v>0.24</v>
      </c>
      <c r="L8" s="215" t="n">
        <v>0.2</v>
      </c>
      <c r="M8" s="215" t="n">
        <v>152.2</v>
      </c>
      <c r="N8" s="215" t="n">
        <v>124.5</v>
      </c>
      <c r="O8" s="215" t="n">
        <v>21.34</v>
      </c>
      <c r="P8" s="215" t="n">
        <v>0.47</v>
      </c>
    </row>
    <row r="9" customFormat="false" ht="17.1" hidden="false" customHeight="true" outlineLevel="0" collapsed="false">
      <c r="A9" s="207"/>
      <c r="B9" s="208" t="s">
        <v>163</v>
      </c>
      <c r="C9" s="209" t="n">
        <v>20</v>
      </c>
      <c r="D9" s="210" t="n">
        <f aca="false">G9/12</f>
        <v>0.835833333333333</v>
      </c>
      <c r="E9" s="211" t="n">
        <v>1.35</v>
      </c>
      <c r="F9" s="211" t="n">
        <v>0.172</v>
      </c>
      <c r="G9" s="211" t="n">
        <v>10.03</v>
      </c>
      <c r="H9" s="211" t="n">
        <f aca="false">G9*4+F9*9+E9*4</f>
        <v>47.068</v>
      </c>
      <c r="I9" s="211" t="n">
        <v>0.024</v>
      </c>
      <c r="J9" s="211" t="n">
        <v>0</v>
      </c>
      <c r="K9" s="211" t="n">
        <v>0</v>
      </c>
      <c r="L9" s="211" t="n">
        <v>0.22</v>
      </c>
      <c r="M9" s="211" t="n">
        <v>4</v>
      </c>
      <c r="N9" s="211" t="n">
        <v>13</v>
      </c>
      <c r="O9" s="211" t="n">
        <v>2.8</v>
      </c>
      <c r="P9" s="211" t="n">
        <v>0.22</v>
      </c>
    </row>
    <row r="10" customFormat="false" ht="17.1" hidden="false" customHeight="true" outlineLevel="0" collapsed="false">
      <c r="A10" s="207" t="n">
        <v>368</v>
      </c>
      <c r="B10" s="208" t="s">
        <v>158</v>
      </c>
      <c r="C10" s="209" t="n">
        <v>120</v>
      </c>
      <c r="D10" s="210" t="n">
        <f aca="false">G10/12</f>
        <v>1.06666666666667</v>
      </c>
      <c r="E10" s="215" t="n">
        <v>0.5</v>
      </c>
      <c r="F10" s="215" t="n">
        <v>0.5</v>
      </c>
      <c r="G10" s="215" t="n">
        <v>12.8</v>
      </c>
      <c r="H10" s="211" t="n">
        <f aca="false">G10*4+F10*9+E10*4</f>
        <v>57.7</v>
      </c>
      <c r="I10" s="215" t="n">
        <v>0.04</v>
      </c>
      <c r="J10" s="215" t="n">
        <v>5</v>
      </c>
      <c r="K10" s="215" t="n">
        <v>0</v>
      </c>
      <c r="L10" s="215" t="n">
        <v>0.33</v>
      </c>
      <c r="M10" s="215" t="n">
        <v>25</v>
      </c>
      <c r="N10" s="215" t="n">
        <v>18.3</v>
      </c>
      <c r="O10" s="215" t="n">
        <v>14.16</v>
      </c>
      <c r="P10" s="215" t="n">
        <v>0.5</v>
      </c>
    </row>
    <row r="11" customFormat="false" ht="17.1" hidden="false" customHeight="true" outlineLevel="0" collapsed="false">
      <c r="A11" s="216"/>
      <c r="B11" s="217" t="s">
        <v>245</v>
      </c>
      <c r="C11" s="218" t="n">
        <f aca="false">SUM(C6:C10)</f>
        <v>610</v>
      </c>
      <c r="D11" s="219" t="n">
        <f aca="false">G11/12</f>
        <v>7.45075</v>
      </c>
      <c r="E11" s="220" t="n">
        <f aca="false">SUM(E6:E10)</f>
        <v>19.0005</v>
      </c>
      <c r="F11" s="220" t="n">
        <f aca="false">SUM(F6:F10)</f>
        <v>19.17</v>
      </c>
      <c r="G11" s="220" t="n">
        <f aca="false">SUM(G6:G10)</f>
        <v>89.409</v>
      </c>
      <c r="H11" s="220" t="n">
        <f aca="false">SUM(H6:H10)</f>
        <v>606.168</v>
      </c>
      <c r="I11" s="220" t="n">
        <f aca="false">SUM(I6:I10)</f>
        <v>0.17785</v>
      </c>
      <c r="J11" s="220" t="n">
        <f aca="false">SUM(J6:J10)</f>
        <v>6.869</v>
      </c>
      <c r="K11" s="220" t="n">
        <f aca="false">SUM(K6:K10)</f>
        <v>0.89</v>
      </c>
      <c r="L11" s="220" t="n">
        <f aca="false">SUM(L6:L10)</f>
        <v>2.065</v>
      </c>
      <c r="M11" s="220" t="n">
        <f aca="false">SUM(M6:M10)</f>
        <v>440.03</v>
      </c>
      <c r="N11" s="220" t="n">
        <f aca="false">SUM(N6:N10)</f>
        <v>461.6795</v>
      </c>
      <c r="O11" s="220" t="n">
        <f aca="false">SUM(O6:O10)</f>
        <v>54.2925</v>
      </c>
      <c r="P11" s="220" t="n">
        <f aca="false">SUM(P6:P10)</f>
        <v>1.8635</v>
      </c>
    </row>
    <row r="12" customFormat="false" ht="17.1" hidden="false" customHeight="true" outlineLevel="0" collapsed="false">
      <c r="A12" s="221"/>
      <c r="B12" s="222" t="s">
        <v>333</v>
      </c>
      <c r="C12" s="223"/>
      <c r="D12" s="223"/>
      <c r="E12" s="224" t="n">
        <v>19.25</v>
      </c>
      <c r="F12" s="224" t="n">
        <v>19.75</v>
      </c>
      <c r="G12" s="224" t="n">
        <v>83.75</v>
      </c>
      <c r="H12" s="224" t="n">
        <v>587.5</v>
      </c>
      <c r="I12" s="224" t="n">
        <v>0.3</v>
      </c>
      <c r="J12" s="224" t="n">
        <v>15</v>
      </c>
      <c r="K12" s="224" t="n">
        <v>0.175</v>
      </c>
      <c r="L12" s="224" t="n">
        <v>2.5</v>
      </c>
      <c r="M12" s="224" t="n">
        <v>275</v>
      </c>
      <c r="N12" s="224" t="n">
        <v>412.5</v>
      </c>
      <c r="O12" s="224" t="n">
        <v>62.5</v>
      </c>
      <c r="P12" s="224" t="n">
        <v>3</v>
      </c>
    </row>
    <row r="13" customFormat="false" ht="17.1" hidden="false" customHeight="true" outlineLevel="0" collapsed="false">
      <c r="A13" s="225" t="s">
        <v>37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</row>
    <row r="14" customFormat="false" ht="17.1" hidden="false" customHeight="true" outlineLevel="0" collapsed="false">
      <c r="A14" s="226" t="n">
        <v>88</v>
      </c>
      <c r="B14" s="227" t="s">
        <v>38</v>
      </c>
      <c r="C14" s="228" t="n">
        <v>250</v>
      </c>
      <c r="D14" s="215" t="n">
        <f aca="false">G14/12</f>
        <v>0.658333333333333</v>
      </c>
      <c r="E14" s="229" t="n">
        <v>1.77</v>
      </c>
      <c r="F14" s="229" t="n">
        <v>4.95</v>
      </c>
      <c r="G14" s="229" t="n">
        <v>7.9</v>
      </c>
      <c r="H14" s="230" t="n">
        <f aca="false">E14*4+F14*9+G14*4</f>
        <v>83.23</v>
      </c>
      <c r="I14" s="229" t="n">
        <v>0.06</v>
      </c>
      <c r="J14" s="229" t="n">
        <v>15.78</v>
      </c>
      <c r="K14" s="229" t="n">
        <v>0</v>
      </c>
      <c r="L14" s="229" t="n">
        <v>0.5</v>
      </c>
      <c r="M14" s="229" t="n">
        <v>49.25</v>
      </c>
      <c r="N14" s="229" t="n">
        <v>49</v>
      </c>
      <c r="O14" s="229" t="n">
        <v>22.13</v>
      </c>
      <c r="P14" s="231" t="n">
        <v>0.83</v>
      </c>
    </row>
    <row r="15" customFormat="false" ht="17.1" hidden="false" customHeight="true" outlineLevel="0" collapsed="false">
      <c r="A15" s="226" t="n">
        <v>260</v>
      </c>
      <c r="B15" s="227" t="s">
        <v>170</v>
      </c>
      <c r="C15" s="228" t="n">
        <v>80</v>
      </c>
      <c r="D15" s="215" t="n">
        <f aca="false">G15/12</f>
        <v>0.191666666666667</v>
      </c>
      <c r="E15" s="230" t="n">
        <v>11.64</v>
      </c>
      <c r="F15" s="230" t="n">
        <v>13.43</v>
      </c>
      <c r="G15" s="230" t="n">
        <v>2.3</v>
      </c>
      <c r="H15" s="230" t="n">
        <f aca="false">E15*4+F15*9+G15*4</f>
        <v>176.63</v>
      </c>
      <c r="I15" s="230" t="n">
        <v>0.024</v>
      </c>
      <c r="J15" s="230" t="n">
        <v>0.73</v>
      </c>
      <c r="K15" s="230" t="n">
        <v>0</v>
      </c>
      <c r="L15" s="229" t="n">
        <v>0.3</v>
      </c>
      <c r="M15" s="230" t="n">
        <v>17.44</v>
      </c>
      <c r="N15" s="230" t="n">
        <v>123.32</v>
      </c>
      <c r="O15" s="230" t="n">
        <v>17.6</v>
      </c>
      <c r="P15" s="232" t="n">
        <v>2.44</v>
      </c>
    </row>
    <row r="16" customFormat="false" ht="17.1" hidden="false" customHeight="true" outlineLevel="0" collapsed="false">
      <c r="A16" s="233"/>
      <c r="B16" s="227" t="s">
        <v>334</v>
      </c>
      <c r="C16" s="234" t="n">
        <v>155</v>
      </c>
      <c r="D16" s="215" t="n">
        <f aca="false">G16/12</f>
        <v>1.73333333333333</v>
      </c>
      <c r="E16" s="215" t="n">
        <v>3.2</v>
      </c>
      <c r="F16" s="215" t="n">
        <v>5.2</v>
      </c>
      <c r="G16" s="215" t="n">
        <v>20.8</v>
      </c>
      <c r="H16" s="230" t="n">
        <f aca="false">E16*4+F16*9+G16*4</f>
        <v>142.8</v>
      </c>
      <c r="I16" s="215" t="n">
        <v>0.06</v>
      </c>
      <c r="J16" s="215" t="n">
        <v>0</v>
      </c>
      <c r="K16" s="215" t="n">
        <v>0</v>
      </c>
      <c r="L16" s="229" t="n">
        <f aca="false">0.68*0.46</f>
        <v>0.3128</v>
      </c>
      <c r="M16" s="215" t="n">
        <v>26.82</v>
      </c>
      <c r="N16" s="215" t="n">
        <v>111.2</v>
      </c>
      <c r="O16" s="215" t="n">
        <v>15.99</v>
      </c>
      <c r="P16" s="215" t="n">
        <v>0.58</v>
      </c>
    </row>
    <row r="17" customFormat="false" ht="17.1" hidden="false" customHeight="true" outlineLevel="0" collapsed="false">
      <c r="A17" s="226"/>
      <c r="B17" s="227" t="s">
        <v>174</v>
      </c>
      <c r="C17" s="228" t="n">
        <v>200</v>
      </c>
      <c r="D17" s="215" t="n">
        <f aca="false">G17/12</f>
        <v>1.73333333333333</v>
      </c>
      <c r="E17" s="215" t="n">
        <v>2.08</v>
      </c>
      <c r="F17" s="215" t="n">
        <v>0.22</v>
      </c>
      <c r="G17" s="215" t="n">
        <v>20.8</v>
      </c>
      <c r="H17" s="230" t="n">
        <f aca="false">E17*4+F17*9+G17*4</f>
        <v>93.5</v>
      </c>
      <c r="I17" s="215" t="n">
        <v>0.05</v>
      </c>
      <c r="J17" s="215" t="n">
        <v>21</v>
      </c>
      <c r="K17" s="215" t="n">
        <v>0</v>
      </c>
      <c r="L17" s="215" t="n">
        <v>1.32</v>
      </c>
      <c r="M17" s="215" t="n">
        <v>63.6</v>
      </c>
      <c r="N17" s="215" t="n">
        <v>61.2</v>
      </c>
      <c r="O17" s="215" t="n">
        <v>16.6</v>
      </c>
      <c r="P17" s="215" t="n">
        <v>1.84</v>
      </c>
    </row>
    <row r="18" customFormat="false" ht="17.1" hidden="false" customHeight="true" outlineLevel="0" collapsed="false">
      <c r="A18" s="226"/>
      <c r="B18" s="235" t="s">
        <v>175</v>
      </c>
      <c r="C18" s="236" t="n">
        <v>200</v>
      </c>
      <c r="D18" s="215" t="n">
        <f aca="false">G18/12</f>
        <v>2.17916666666667</v>
      </c>
      <c r="E18" s="215" t="n">
        <v>1.35</v>
      </c>
      <c r="F18" s="215" t="n">
        <v>0</v>
      </c>
      <c r="G18" s="215" t="n">
        <v>26.15</v>
      </c>
      <c r="H18" s="215" t="n">
        <f aca="false">E18*4+F18*9+G18*4</f>
        <v>110</v>
      </c>
      <c r="I18" s="215" t="n">
        <v>0.027</v>
      </c>
      <c r="J18" s="215" t="n">
        <v>5.8</v>
      </c>
      <c r="K18" s="215" t="n">
        <v>0</v>
      </c>
      <c r="L18" s="215" t="n">
        <v>0.28</v>
      </c>
      <c r="M18" s="215" t="n">
        <v>19.5</v>
      </c>
      <c r="N18" s="215" t="n">
        <v>18.5</v>
      </c>
      <c r="O18" s="215" t="n">
        <v>11</v>
      </c>
      <c r="P18" s="215" t="n">
        <v>3.81</v>
      </c>
    </row>
    <row r="19" customFormat="false" ht="17.1" hidden="false" customHeight="true" outlineLevel="0" collapsed="false">
      <c r="A19" s="226"/>
      <c r="B19" s="227" t="s">
        <v>177</v>
      </c>
      <c r="C19" s="228" t="n">
        <v>60</v>
      </c>
      <c r="D19" s="215" t="n">
        <f aca="false">G19/12</f>
        <v>2.5075</v>
      </c>
      <c r="E19" s="215" t="n">
        <f aca="false">2.7*60/40</f>
        <v>4.05</v>
      </c>
      <c r="F19" s="215" t="n">
        <f aca="false">0.34*60/40</f>
        <v>0.51</v>
      </c>
      <c r="G19" s="215" t="n">
        <f aca="false">20.06*60/40</f>
        <v>30.09</v>
      </c>
      <c r="H19" s="230" t="n">
        <f aca="false">E19*4+F19*9+G19*4</f>
        <v>141.15</v>
      </c>
      <c r="I19" s="215" t="n">
        <f aca="false">0.11*0.6</f>
        <v>0.066</v>
      </c>
      <c r="J19" s="215" t="n">
        <v>0</v>
      </c>
      <c r="K19" s="215" t="n">
        <v>0</v>
      </c>
      <c r="L19" s="215" t="n">
        <f aca="false">1.1*0.6</f>
        <v>0.66</v>
      </c>
      <c r="M19" s="215" t="n">
        <f aca="false">20*0.6</f>
        <v>12</v>
      </c>
      <c r="N19" s="215" t="n">
        <f aca="false">65*0.6</f>
        <v>39</v>
      </c>
      <c r="O19" s="215" t="n">
        <f aca="false">14*0.6</f>
        <v>8.4</v>
      </c>
      <c r="P19" s="215" t="n">
        <f aca="false">1.1*0.6</f>
        <v>0.66</v>
      </c>
    </row>
    <row r="20" customFormat="false" ht="17.1" hidden="false" customHeight="true" outlineLevel="0" collapsed="false">
      <c r="A20" s="226"/>
      <c r="B20" s="227" t="s">
        <v>178</v>
      </c>
      <c r="C20" s="228" t="n">
        <v>20</v>
      </c>
      <c r="D20" s="215" t="n">
        <f aca="false">G20/12</f>
        <v>0.6975</v>
      </c>
      <c r="E20" s="230" t="n">
        <v>1.33</v>
      </c>
      <c r="F20" s="230" t="n">
        <v>0.24</v>
      </c>
      <c r="G20" s="230" t="n">
        <v>8.37</v>
      </c>
      <c r="H20" s="230" t="n">
        <f aca="false">E20*4+F20*9+G20*4</f>
        <v>40.96</v>
      </c>
      <c r="I20" s="230" t="n">
        <v>0.11</v>
      </c>
      <c r="J20" s="230" t="n">
        <v>0.14</v>
      </c>
      <c r="K20" s="230" t="n">
        <v>0</v>
      </c>
      <c r="L20" s="230" t="n">
        <v>0.11</v>
      </c>
      <c r="M20" s="230" t="n">
        <v>25.55</v>
      </c>
      <c r="N20" s="230" t="n">
        <v>43.75</v>
      </c>
      <c r="O20" s="230" t="n">
        <v>14</v>
      </c>
      <c r="P20" s="232" t="n">
        <v>0.98</v>
      </c>
    </row>
    <row r="21" customFormat="false" ht="17.1" hidden="false" customHeight="true" outlineLevel="0" collapsed="false">
      <c r="A21" s="216"/>
      <c r="B21" s="217" t="s">
        <v>179</v>
      </c>
      <c r="C21" s="218" t="n">
        <f aca="false">SUM(C14:C20)</f>
        <v>965</v>
      </c>
      <c r="D21" s="237" t="n">
        <f aca="false">G21/12</f>
        <v>9.70083333333333</v>
      </c>
      <c r="E21" s="220" t="n">
        <f aca="false">SUM(E14:E20)</f>
        <v>25.42</v>
      </c>
      <c r="F21" s="220" t="n">
        <f aca="false">SUM(F14:F20)</f>
        <v>24.55</v>
      </c>
      <c r="G21" s="220" t="n">
        <f aca="false">SUM(G14:G20)</f>
        <v>116.41</v>
      </c>
      <c r="H21" s="220" t="n">
        <f aca="false">SUM(H14:H20)</f>
        <v>788.27</v>
      </c>
      <c r="I21" s="220" t="n">
        <f aca="false">SUM(I14:I20)</f>
        <v>0.397</v>
      </c>
      <c r="J21" s="220" t="n">
        <f aca="false">SUM(J14:J20)</f>
        <v>43.45</v>
      </c>
      <c r="K21" s="220" t="n">
        <f aca="false">SUM(K14:K20)</f>
        <v>0</v>
      </c>
      <c r="L21" s="220" t="n">
        <f aca="false">SUM(L14:L20)</f>
        <v>3.4828</v>
      </c>
      <c r="M21" s="220" t="n">
        <f aca="false">SUM(M14:M20)</f>
        <v>214.16</v>
      </c>
      <c r="N21" s="220" t="n">
        <f aca="false">SUM(N14:N20)</f>
        <v>445.97</v>
      </c>
      <c r="O21" s="220" t="n">
        <f aca="false">SUM(O14:O20)</f>
        <v>105.72</v>
      </c>
      <c r="P21" s="220" t="n">
        <f aca="false">SUM(P14:P20)</f>
        <v>11.14</v>
      </c>
    </row>
    <row r="22" customFormat="false" ht="17.1" hidden="false" customHeight="true" outlineLevel="0" collapsed="false">
      <c r="A22" s="238" t="s">
        <v>335</v>
      </c>
      <c r="B22" s="238"/>
      <c r="C22" s="239"/>
      <c r="D22" s="239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</row>
    <row r="23" customFormat="false" ht="17.1" hidden="false" customHeight="true" outlineLevel="0" collapsed="false">
      <c r="A23" s="225" t="s">
        <v>151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</row>
    <row r="24" customFormat="false" ht="17.1" hidden="false" customHeight="true" outlineLevel="0" collapsed="false">
      <c r="A24" s="241"/>
      <c r="B24" s="242" t="s">
        <v>181</v>
      </c>
      <c r="C24" s="243" t="n">
        <v>60</v>
      </c>
      <c r="D24" s="244" t="n">
        <f aca="false">G24/12</f>
        <v>0.228</v>
      </c>
      <c r="E24" s="215" t="n">
        <v>0.79</v>
      </c>
      <c r="F24" s="215" t="n">
        <v>0.144</v>
      </c>
      <c r="G24" s="215" t="n">
        <v>2.736</v>
      </c>
      <c r="H24" s="215" t="n">
        <f aca="false">G24*4+F24*9+E24*4</f>
        <v>15.4</v>
      </c>
      <c r="I24" s="215" t="n">
        <v>0.048</v>
      </c>
      <c r="J24" s="215" t="n">
        <v>12.6</v>
      </c>
      <c r="K24" s="215" t="n">
        <v>0</v>
      </c>
      <c r="L24" s="215" t="n">
        <v>0.5</v>
      </c>
      <c r="M24" s="215" t="n">
        <v>10.08</v>
      </c>
      <c r="N24" s="215" t="n">
        <v>18.72</v>
      </c>
      <c r="O24" s="215" t="n">
        <v>14.4</v>
      </c>
      <c r="P24" s="215" t="n">
        <v>0.648</v>
      </c>
    </row>
    <row r="25" customFormat="false" ht="17.1" hidden="false" customHeight="true" outlineLevel="0" collapsed="false">
      <c r="A25" s="207" t="n">
        <v>259</v>
      </c>
      <c r="B25" s="208" t="s">
        <v>184</v>
      </c>
      <c r="C25" s="209" t="n">
        <v>175</v>
      </c>
      <c r="D25" s="244" t="n">
        <f aca="false">G25/12</f>
        <v>2.15533980582524</v>
      </c>
      <c r="E25" s="224" t="n">
        <v>17.0097087378641</v>
      </c>
      <c r="F25" s="224" t="n">
        <v>15.6796116504854</v>
      </c>
      <c r="G25" s="224" t="n">
        <v>25.8640776699029</v>
      </c>
      <c r="H25" s="215" t="n">
        <f aca="false">G25*4+F25*9+E25*4</f>
        <v>312.611650485437</v>
      </c>
      <c r="I25" s="224" t="n">
        <v>0.139805825242718</v>
      </c>
      <c r="J25" s="224" t="n">
        <v>8.09708737864078</v>
      </c>
      <c r="K25" s="224" t="n">
        <v>0</v>
      </c>
      <c r="L25" s="224" t="n">
        <v>10.0679611650485</v>
      </c>
      <c r="M25" s="224" t="n">
        <v>36.504854368932</v>
      </c>
      <c r="N25" s="224" t="n">
        <v>215.95145631068</v>
      </c>
      <c r="O25" s="224" t="n">
        <v>50.9029126213592</v>
      </c>
      <c r="P25" s="224" t="n">
        <v>4.62135922330097</v>
      </c>
    </row>
    <row r="26" customFormat="false" ht="17.1" hidden="false" customHeight="true" outlineLevel="0" collapsed="false">
      <c r="A26" s="207" t="s">
        <v>336</v>
      </c>
      <c r="B26" s="208" t="s">
        <v>187</v>
      </c>
      <c r="C26" s="209" t="n">
        <v>200</v>
      </c>
      <c r="D26" s="244" t="n">
        <f aca="false">G26/12</f>
        <v>0.866666666666667</v>
      </c>
      <c r="E26" s="211" t="n">
        <v>0.6</v>
      </c>
      <c r="F26" s="211" t="n">
        <v>0.4</v>
      </c>
      <c r="G26" s="211" t="n">
        <v>10.4</v>
      </c>
      <c r="H26" s="215" t="n">
        <f aca="false">G26*4+F26*9+E26*4</f>
        <v>47.6</v>
      </c>
      <c r="I26" s="211" t="n">
        <v>0.02</v>
      </c>
      <c r="J26" s="211" t="n">
        <v>3.4</v>
      </c>
      <c r="K26" s="211" t="n">
        <v>0</v>
      </c>
      <c r="L26" s="211" t="n">
        <v>0.4</v>
      </c>
      <c r="M26" s="211" t="n">
        <v>21.2</v>
      </c>
      <c r="N26" s="211" t="n">
        <v>22.6</v>
      </c>
      <c r="O26" s="211" t="n">
        <v>14.6</v>
      </c>
      <c r="P26" s="211" t="n">
        <v>3.2</v>
      </c>
    </row>
    <row r="27" customFormat="false" ht="17.1" hidden="false" customHeight="true" outlineLevel="0" collapsed="false">
      <c r="A27" s="207"/>
      <c r="B27" s="208" t="s">
        <v>163</v>
      </c>
      <c r="C27" s="209" t="n">
        <v>25</v>
      </c>
      <c r="D27" s="244" t="n">
        <f aca="false">G27/12</f>
        <v>1.04479166666667</v>
      </c>
      <c r="E27" s="224" t="n">
        <v>1.6875</v>
      </c>
      <c r="F27" s="224" t="n">
        <v>0.215</v>
      </c>
      <c r="G27" s="224" t="n">
        <v>12.5375</v>
      </c>
      <c r="H27" s="215" t="n">
        <f aca="false">G27*4+F27*9+E27*4</f>
        <v>58.835</v>
      </c>
      <c r="I27" s="224" t="n">
        <v>0.03</v>
      </c>
      <c r="J27" s="224" t="n">
        <v>0</v>
      </c>
      <c r="K27" s="224" t="n">
        <v>0</v>
      </c>
      <c r="L27" s="224" t="n">
        <v>0.275</v>
      </c>
      <c r="M27" s="224" t="n">
        <v>5</v>
      </c>
      <c r="N27" s="224" t="n">
        <v>16.25</v>
      </c>
      <c r="O27" s="224" t="n">
        <v>3.5</v>
      </c>
      <c r="P27" s="224" t="n">
        <v>0.275</v>
      </c>
    </row>
    <row r="28" customFormat="false" ht="17.1" hidden="false" customHeight="true" outlineLevel="0" collapsed="false">
      <c r="A28" s="207"/>
      <c r="B28" s="208" t="s">
        <v>178</v>
      </c>
      <c r="C28" s="209" t="n">
        <v>25</v>
      </c>
      <c r="D28" s="244" t="n">
        <f aca="false">G28/12</f>
        <v>0.871875</v>
      </c>
      <c r="E28" s="211" t="n">
        <v>1.6625</v>
      </c>
      <c r="F28" s="211" t="n">
        <v>0.3</v>
      </c>
      <c r="G28" s="211" t="n">
        <v>10.4625</v>
      </c>
      <c r="H28" s="215" t="n">
        <f aca="false">G28*4+F28*9+E28*4</f>
        <v>51.2</v>
      </c>
      <c r="I28" s="211" t="n">
        <v>0.13125</v>
      </c>
      <c r="J28" s="211" t="n">
        <v>0.175</v>
      </c>
      <c r="K28" s="211" t="n">
        <v>0</v>
      </c>
      <c r="L28" s="211" t="n">
        <v>0.13125</v>
      </c>
      <c r="M28" s="211" t="n">
        <v>31.9375</v>
      </c>
      <c r="N28" s="211" t="n">
        <v>54.6875</v>
      </c>
      <c r="O28" s="211" t="n">
        <v>17.5</v>
      </c>
      <c r="P28" s="211" t="n">
        <v>1.225</v>
      </c>
    </row>
    <row r="29" customFormat="false" ht="17.1" hidden="false" customHeight="true" outlineLevel="0" collapsed="false">
      <c r="A29" s="245"/>
      <c r="B29" s="208" t="s">
        <v>190</v>
      </c>
      <c r="C29" s="209" t="n">
        <v>200</v>
      </c>
      <c r="D29" s="244" t="n">
        <f aca="false">G29/12</f>
        <v>0.666666666666667</v>
      </c>
      <c r="E29" s="215" t="n">
        <f aca="false">2.9*2</f>
        <v>5.8</v>
      </c>
      <c r="F29" s="215" t="n">
        <f aca="false">2.5*2</f>
        <v>5</v>
      </c>
      <c r="G29" s="215" t="n">
        <f aca="false">4*2</f>
        <v>8</v>
      </c>
      <c r="H29" s="215" t="n">
        <f aca="false">G29*4+F29*9+E29*4</f>
        <v>100.2</v>
      </c>
      <c r="I29" s="215" t="n">
        <f aca="false">0.04*0.75</f>
        <v>0.03</v>
      </c>
      <c r="J29" s="215" t="n">
        <v>0.54</v>
      </c>
      <c r="K29" s="215" t="n">
        <v>0.36</v>
      </c>
      <c r="L29" s="215" t="n">
        <v>0.5</v>
      </c>
      <c r="M29" s="215" t="n">
        <v>223.2</v>
      </c>
      <c r="N29" s="215" t="n">
        <v>165.6</v>
      </c>
      <c r="O29" s="215" t="n">
        <v>25.2</v>
      </c>
      <c r="P29" s="215" t="n">
        <v>0.18</v>
      </c>
    </row>
    <row r="30" customFormat="false" ht="17.1" hidden="false" customHeight="true" outlineLevel="0" collapsed="false">
      <c r="A30" s="216"/>
      <c r="B30" s="217" t="s">
        <v>245</v>
      </c>
      <c r="C30" s="218" t="n">
        <f aca="false">SUM(C24:C29)</f>
        <v>685</v>
      </c>
      <c r="D30" s="246" t="n">
        <f aca="false">G30/12</f>
        <v>5.83333980582524</v>
      </c>
      <c r="E30" s="220" t="n">
        <f aca="false">SUM(E24:E29)</f>
        <v>27.5497087378641</v>
      </c>
      <c r="F30" s="220" t="n">
        <f aca="false">SUM(F24:F29)</f>
        <v>21.7386116504854</v>
      </c>
      <c r="G30" s="220" t="n">
        <f aca="false">SUM(G24:G29)</f>
        <v>70.0000776699029</v>
      </c>
      <c r="H30" s="220" t="n">
        <f aca="false">SUM(H24:H29)</f>
        <v>585.846650485437</v>
      </c>
      <c r="I30" s="220" t="n">
        <f aca="false">SUM(I24:I29)</f>
        <v>0.399055825242718</v>
      </c>
      <c r="J30" s="220" t="n">
        <f aca="false">SUM(J24:J29)</f>
        <v>24.8120873786408</v>
      </c>
      <c r="K30" s="220" t="n">
        <f aca="false">SUM(K24:K29)</f>
        <v>0.36</v>
      </c>
      <c r="L30" s="220" t="n">
        <f aca="false">SUM(L24:L29)</f>
        <v>11.8742111650485</v>
      </c>
      <c r="M30" s="220" t="n">
        <f aca="false">SUM(M24:M29)</f>
        <v>327.922354368932</v>
      </c>
      <c r="N30" s="220" t="n">
        <f aca="false">SUM(N24:N29)</f>
        <v>493.80895631068</v>
      </c>
      <c r="O30" s="220" t="n">
        <f aca="false">SUM(O24:O29)</f>
        <v>126.102912621359</v>
      </c>
      <c r="P30" s="220" t="n">
        <f aca="false">SUM(P24:P29)</f>
        <v>10.149359223301</v>
      </c>
    </row>
    <row r="31" customFormat="false" ht="17.1" hidden="false" customHeight="true" outlineLevel="0" collapsed="false">
      <c r="A31" s="225" t="s">
        <v>37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</row>
    <row r="32" customFormat="false" ht="17.1" hidden="false" customHeight="true" outlineLevel="0" collapsed="false">
      <c r="A32" s="247"/>
      <c r="B32" s="227" t="s">
        <v>192</v>
      </c>
      <c r="C32" s="228" t="n">
        <v>60</v>
      </c>
      <c r="D32" s="215" t="n">
        <f aca="false">G32/12</f>
        <v>0.095</v>
      </c>
      <c r="E32" s="215" t="n">
        <v>0.42</v>
      </c>
      <c r="F32" s="215" t="n">
        <v>0.06</v>
      </c>
      <c r="G32" s="215" t="n">
        <v>1.14</v>
      </c>
      <c r="H32" s="215" t="n">
        <f aca="false">E32*4+F32*9+G32*4</f>
        <v>6.78</v>
      </c>
      <c r="I32" s="215" t="n">
        <v>0.024</v>
      </c>
      <c r="J32" s="215" t="n">
        <v>2.94</v>
      </c>
      <c r="K32" s="215" t="n">
        <v>0</v>
      </c>
      <c r="L32" s="215" t="n">
        <v>0</v>
      </c>
      <c r="M32" s="215" t="n">
        <v>10.2</v>
      </c>
      <c r="N32" s="215" t="n">
        <v>18</v>
      </c>
      <c r="O32" s="215" t="n">
        <v>8.4</v>
      </c>
      <c r="P32" s="215" t="n">
        <v>0.3</v>
      </c>
    </row>
    <row r="33" customFormat="false" ht="17.1" hidden="false" customHeight="true" outlineLevel="0" collapsed="false">
      <c r="A33" s="226" t="n">
        <v>98</v>
      </c>
      <c r="B33" s="227" t="s">
        <v>194</v>
      </c>
      <c r="C33" s="228" t="n">
        <v>250</v>
      </c>
      <c r="D33" s="215" t="n">
        <f aca="false">G33/12</f>
        <v>0.5075</v>
      </c>
      <c r="E33" s="230" t="n">
        <v>1.48</v>
      </c>
      <c r="F33" s="230" t="n">
        <v>4.92</v>
      </c>
      <c r="G33" s="230" t="n">
        <v>6.09</v>
      </c>
      <c r="H33" s="215" t="n">
        <f aca="false">E33*4+F33*9+G33*4</f>
        <v>74.56</v>
      </c>
      <c r="I33" s="230" t="n">
        <v>0.04</v>
      </c>
      <c r="J33" s="230" t="n">
        <v>9.88</v>
      </c>
      <c r="K33" s="230" t="n">
        <v>0</v>
      </c>
      <c r="L33" s="230" t="n">
        <v>0.6</v>
      </c>
      <c r="M33" s="230" t="n">
        <v>35.88</v>
      </c>
      <c r="N33" s="230" t="n">
        <v>33.63</v>
      </c>
      <c r="O33" s="230" t="n">
        <v>14.18</v>
      </c>
      <c r="P33" s="232" t="n">
        <v>0.58</v>
      </c>
    </row>
    <row r="34" customFormat="false" ht="17.1" hidden="false" customHeight="true" outlineLevel="0" collapsed="false">
      <c r="A34" s="226" t="n">
        <v>227</v>
      </c>
      <c r="B34" s="227" t="s">
        <v>196</v>
      </c>
      <c r="C34" s="228" t="n">
        <v>70</v>
      </c>
      <c r="D34" s="215" t="n">
        <f aca="false">G34/12</f>
        <v>0.0475</v>
      </c>
      <c r="E34" s="215" t="n">
        <v>12.27</v>
      </c>
      <c r="F34" s="215" t="n">
        <v>5.32</v>
      </c>
      <c r="G34" s="215" t="n">
        <v>0.57</v>
      </c>
      <c r="H34" s="215" t="n">
        <f aca="false">E34*4+F34*9+G34*4</f>
        <v>99.24</v>
      </c>
      <c r="I34" s="215" t="n">
        <v>0.04</v>
      </c>
      <c r="J34" s="215" t="n">
        <v>1.2</v>
      </c>
      <c r="K34" s="215" t="n">
        <v>0.31</v>
      </c>
      <c r="L34" s="215" t="n">
        <v>1.45</v>
      </c>
      <c r="M34" s="215" t="n">
        <v>27.6</v>
      </c>
      <c r="N34" s="215" t="n">
        <v>116.5</v>
      </c>
      <c r="O34" s="215" t="n">
        <v>13.44</v>
      </c>
      <c r="P34" s="215" t="n">
        <v>0.378</v>
      </c>
    </row>
    <row r="35" customFormat="false" ht="17.1" hidden="false" customHeight="true" outlineLevel="0" collapsed="false">
      <c r="A35" s="226" t="n">
        <v>312</v>
      </c>
      <c r="B35" s="227" t="s">
        <v>198</v>
      </c>
      <c r="C35" s="228" t="n">
        <v>150</v>
      </c>
      <c r="D35" s="215" t="n">
        <f aca="false">G35/12</f>
        <v>1.70333333333333</v>
      </c>
      <c r="E35" s="229" t="n">
        <v>3.07</v>
      </c>
      <c r="F35" s="229" t="n">
        <v>4.8</v>
      </c>
      <c r="G35" s="229" t="n">
        <v>20.44</v>
      </c>
      <c r="H35" s="215" t="n">
        <f aca="false">E35*4+F35*9+G35*4</f>
        <v>137.24</v>
      </c>
      <c r="I35" s="229" t="n">
        <v>0.14</v>
      </c>
      <c r="J35" s="229" t="n">
        <v>18.16</v>
      </c>
      <c r="K35" s="229" t="n">
        <v>0</v>
      </c>
      <c r="L35" s="229" t="n">
        <v>0.09</v>
      </c>
      <c r="M35" s="229" t="n">
        <v>36.97</v>
      </c>
      <c r="N35" s="229" t="n">
        <v>86.59</v>
      </c>
      <c r="O35" s="229" t="n">
        <v>27.75</v>
      </c>
      <c r="P35" s="231" t="n">
        <v>1.01</v>
      </c>
    </row>
    <row r="36" customFormat="false" ht="17.1" hidden="false" customHeight="true" outlineLevel="0" collapsed="false">
      <c r="A36" s="226" t="n">
        <v>349</v>
      </c>
      <c r="B36" s="227" t="s">
        <v>201</v>
      </c>
      <c r="C36" s="228" t="n">
        <v>200</v>
      </c>
      <c r="D36" s="215" t="n">
        <f aca="false">G36/12</f>
        <v>2.6675</v>
      </c>
      <c r="E36" s="230" t="n">
        <v>0.66</v>
      </c>
      <c r="F36" s="230" t="n">
        <v>0.09</v>
      </c>
      <c r="G36" s="230" t="n">
        <v>32.01</v>
      </c>
      <c r="H36" s="215" t="n">
        <f aca="false">E36*4+F36*9+G36*4</f>
        <v>131.49</v>
      </c>
      <c r="I36" s="230" t="n">
        <v>0.02</v>
      </c>
      <c r="J36" s="230" t="n">
        <v>0.73</v>
      </c>
      <c r="K36" s="230" t="n">
        <v>0</v>
      </c>
      <c r="L36" s="230" t="n">
        <v>0</v>
      </c>
      <c r="M36" s="230" t="n">
        <v>32.48</v>
      </c>
      <c r="N36" s="230" t="n">
        <v>23.44</v>
      </c>
      <c r="O36" s="230" t="n">
        <v>17.46</v>
      </c>
      <c r="P36" s="232" t="n">
        <v>0.69</v>
      </c>
    </row>
    <row r="37" customFormat="false" ht="17.1" hidden="false" customHeight="true" outlineLevel="0" collapsed="false">
      <c r="A37" s="226"/>
      <c r="B37" s="227" t="s">
        <v>177</v>
      </c>
      <c r="C37" s="228" t="n">
        <v>40</v>
      </c>
      <c r="D37" s="215" t="n">
        <f aca="false">G37/12</f>
        <v>1.67166666666667</v>
      </c>
      <c r="E37" s="215" t="n">
        <v>2.7</v>
      </c>
      <c r="F37" s="215" t="n">
        <v>0.34</v>
      </c>
      <c r="G37" s="215" t="n">
        <v>20.06</v>
      </c>
      <c r="H37" s="215" t="n">
        <f aca="false">E37*4+F37*9+G37*4</f>
        <v>94.1</v>
      </c>
      <c r="I37" s="215" t="n">
        <v>0.04</v>
      </c>
      <c r="J37" s="215" t="n">
        <v>0</v>
      </c>
      <c r="K37" s="215" t="n">
        <v>0</v>
      </c>
      <c r="L37" s="215" t="n">
        <v>0.44</v>
      </c>
      <c r="M37" s="215" t="n">
        <v>8</v>
      </c>
      <c r="N37" s="215" t="n">
        <v>26</v>
      </c>
      <c r="O37" s="215" t="n">
        <v>5.6</v>
      </c>
      <c r="P37" s="215" t="n">
        <v>0.44</v>
      </c>
    </row>
    <row r="38" customFormat="false" ht="17.1" hidden="false" customHeight="true" outlineLevel="0" collapsed="false">
      <c r="A38" s="226"/>
      <c r="B38" s="227" t="s">
        <v>178</v>
      </c>
      <c r="C38" s="228" t="n">
        <v>40</v>
      </c>
      <c r="D38" s="215" t="n">
        <f aca="false">G38/12</f>
        <v>1.395</v>
      </c>
      <c r="E38" s="229" t="n">
        <v>2.66</v>
      </c>
      <c r="F38" s="229" t="n">
        <v>0.48</v>
      </c>
      <c r="G38" s="229" t="n">
        <v>16.74</v>
      </c>
      <c r="H38" s="215" t="n">
        <f aca="false">E38*4+F38*9+G38*4</f>
        <v>81.92</v>
      </c>
      <c r="I38" s="229" t="n">
        <v>0.22</v>
      </c>
      <c r="J38" s="229" t="n">
        <v>0.28</v>
      </c>
      <c r="K38" s="229" t="n">
        <v>0</v>
      </c>
      <c r="L38" s="229" t="n">
        <v>0.22</v>
      </c>
      <c r="M38" s="229" t="n">
        <v>51.1</v>
      </c>
      <c r="N38" s="229" t="n">
        <v>87.5</v>
      </c>
      <c r="O38" s="229" t="n">
        <v>28</v>
      </c>
      <c r="P38" s="231" t="n">
        <v>1.96</v>
      </c>
    </row>
    <row r="39" customFormat="false" ht="17.1" hidden="false" customHeight="true" outlineLevel="0" collapsed="false">
      <c r="A39" s="226"/>
      <c r="B39" s="227" t="s">
        <v>203</v>
      </c>
      <c r="C39" s="248" t="n">
        <v>200</v>
      </c>
      <c r="D39" s="215" t="n">
        <f aca="false">G39/12</f>
        <v>0.8</v>
      </c>
      <c r="E39" s="224" t="n">
        <v>5.8</v>
      </c>
      <c r="F39" s="224" t="n">
        <v>5</v>
      </c>
      <c r="G39" s="224" t="n">
        <v>9.6</v>
      </c>
      <c r="H39" s="224" t="n">
        <v>107</v>
      </c>
      <c r="I39" s="224" t="n">
        <v>0.08</v>
      </c>
      <c r="J39" s="224" t="n">
        <v>2.6</v>
      </c>
      <c r="K39" s="224" t="n">
        <v>0.4</v>
      </c>
      <c r="L39" s="224" t="n">
        <v>0.5</v>
      </c>
      <c r="M39" s="224" t="n">
        <v>240</v>
      </c>
      <c r="N39" s="224" t="n">
        <v>180</v>
      </c>
      <c r="O39" s="224" t="n">
        <v>28</v>
      </c>
      <c r="P39" s="249" t="n">
        <v>0.2</v>
      </c>
    </row>
    <row r="40" customFormat="false" ht="17.1" hidden="false" customHeight="true" outlineLevel="0" collapsed="false">
      <c r="A40" s="250"/>
      <c r="B40" s="251" t="s">
        <v>179</v>
      </c>
      <c r="C40" s="252" t="n">
        <f aca="false">SUM(C32:C39)</f>
        <v>1010</v>
      </c>
      <c r="D40" s="237" t="n">
        <f aca="false">G40/12</f>
        <v>8.8875</v>
      </c>
      <c r="E40" s="253" t="n">
        <f aca="false">SUM(E32:E39)</f>
        <v>29.06</v>
      </c>
      <c r="F40" s="253" t="n">
        <f aca="false">SUM(F32:F39)</f>
        <v>21.01</v>
      </c>
      <c r="G40" s="253" t="n">
        <f aca="false">SUM(G32:G39)</f>
        <v>106.65</v>
      </c>
      <c r="H40" s="253" t="n">
        <f aca="false">SUM(H32:H39)</f>
        <v>732.33</v>
      </c>
      <c r="I40" s="253" t="n">
        <f aca="false">SUM(I32:I39)</f>
        <v>0.604</v>
      </c>
      <c r="J40" s="253" t="n">
        <f aca="false">SUM(J32:J39)</f>
        <v>35.79</v>
      </c>
      <c r="K40" s="253" t="n">
        <f aca="false">SUM(K32:K39)</f>
        <v>0.71</v>
      </c>
      <c r="L40" s="253" t="n">
        <f aca="false">SUM(L32:L39)</f>
        <v>3.3</v>
      </c>
      <c r="M40" s="253" t="n">
        <f aca="false">SUM(M32:M39)</f>
        <v>442.23</v>
      </c>
      <c r="N40" s="253" t="n">
        <f aca="false">SUM(N32:N39)</f>
        <v>571.66</v>
      </c>
      <c r="O40" s="253" t="n">
        <f aca="false">SUM(O32:O39)</f>
        <v>142.83</v>
      </c>
      <c r="P40" s="253" t="n">
        <f aca="false">SUM(P32:P39)</f>
        <v>5.558</v>
      </c>
    </row>
    <row r="41" customFormat="false" ht="17.1" hidden="false" customHeight="true" outlineLevel="0" collapsed="false">
      <c r="A41" s="254" t="s">
        <v>337</v>
      </c>
      <c r="B41" s="254"/>
      <c r="C41" s="239"/>
      <c r="D41" s="239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</row>
    <row r="42" customFormat="false" ht="17.1" hidden="false" customHeight="true" outlineLevel="0" collapsed="false">
      <c r="A42" s="225" t="s">
        <v>151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</row>
    <row r="43" customFormat="false" ht="17.1" hidden="false" customHeight="true" outlineLevel="0" collapsed="false">
      <c r="A43" s="207"/>
      <c r="B43" s="208" t="s">
        <v>204</v>
      </c>
      <c r="C43" s="209" t="n">
        <v>80</v>
      </c>
      <c r="D43" s="210" t="n">
        <f aca="false">G43/12</f>
        <v>0.30324</v>
      </c>
      <c r="E43" s="224" t="n">
        <v>1.0507</v>
      </c>
      <c r="F43" s="224" t="n">
        <v>0.19152</v>
      </c>
      <c r="G43" s="224" t="n">
        <v>3.63888</v>
      </c>
      <c r="H43" s="224" t="n">
        <f aca="false">G43*4+F43*9+E43*4</f>
        <v>20.482</v>
      </c>
      <c r="I43" s="224" t="n">
        <v>0.06384</v>
      </c>
      <c r="J43" s="224" t="n">
        <v>16.758</v>
      </c>
      <c r="K43" s="224" t="n">
        <v>0</v>
      </c>
      <c r="L43" s="235" t="n">
        <v>0.665</v>
      </c>
      <c r="M43" s="235" t="n">
        <v>13.4064</v>
      </c>
      <c r="N43" s="235" t="n">
        <v>24.8976</v>
      </c>
      <c r="O43" s="235" t="n">
        <v>19.152</v>
      </c>
      <c r="P43" s="235" t="n">
        <v>0.86184</v>
      </c>
    </row>
    <row r="44" customFormat="false" ht="17.1" hidden="false" customHeight="true" outlineLevel="0" collapsed="false">
      <c r="A44" s="207" t="n">
        <v>296</v>
      </c>
      <c r="B44" s="208" t="s">
        <v>205</v>
      </c>
      <c r="C44" s="209" t="n">
        <v>75</v>
      </c>
      <c r="D44" s="210" t="n">
        <f aca="false">G44/12</f>
        <v>0.810833333333333</v>
      </c>
      <c r="E44" s="215" t="n">
        <v>9.5</v>
      </c>
      <c r="F44" s="215" t="n">
        <v>12.64</v>
      </c>
      <c r="G44" s="215" t="n">
        <v>9.73</v>
      </c>
      <c r="H44" s="224" t="n">
        <f aca="false">G44*4+F44*9+E44*4</f>
        <v>190.68</v>
      </c>
      <c r="I44" s="215" t="n">
        <v>0.07</v>
      </c>
      <c r="J44" s="215" t="n">
        <v>0.51</v>
      </c>
      <c r="K44" s="215" t="n">
        <v>0.81</v>
      </c>
      <c r="L44" s="215" t="n">
        <v>2.3</v>
      </c>
      <c r="M44" s="215" t="n">
        <v>78.2</v>
      </c>
      <c r="N44" s="215" t="n">
        <v>78.52</v>
      </c>
      <c r="O44" s="215" t="n">
        <v>16.16</v>
      </c>
      <c r="P44" s="215" t="n">
        <v>28.97</v>
      </c>
    </row>
    <row r="45" customFormat="false" ht="17.1" hidden="false" customHeight="true" outlineLevel="0" collapsed="false">
      <c r="A45" s="255" t="n">
        <v>302</v>
      </c>
      <c r="B45" s="208" t="s">
        <v>338</v>
      </c>
      <c r="C45" s="209" t="n">
        <v>135</v>
      </c>
      <c r="D45" s="210" t="n">
        <f aca="false">G45/12</f>
        <v>2.79041666666667</v>
      </c>
      <c r="E45" s="211" t="n">
        <v>6.97</v>
      </c>
      <c r="F45" s="211" t="n">
        <v>3.5995</v>
      </c>
      <c r="G45" s="211" t="n">
        <v>33.485</v>
      </c>
      <c r="H45" s="224" t="n">
        <f aca="false">G45*4+F45*9+E45*4</f>
        <v>194.2155</v>
      </c>
      <c r="I45" s="211" t="n">
        <v>0.207</v>
      </c>
      <c r="J45" s="211" t="n">
        <v>0</v>
      </c>
      <c r="K45" s="211" t="n">
        <v>0.4</v>
      </c>
      <c r="L45" s="211" t="n">
        <v>0.506</v>
      </c>
      <c r="M45" s="211" t="n">
        <v>27.0825</v>
      </c>
      <c r="N45" s="211" t="n">
        <v>213.44</v>
      </c>
      <c r="O45" s="211" t="n">
        <v>142.485</v>
      </c>
      <c r="P45" s="211" t="n">
        <v>4.83</v>
      </c>
    </row>
    <row r="46" customFormat="false" ht="17.1" hidden="false" customHeight="true" outlineLevel="0" collapsed="false">
      <c r="A46" s="207" t="s">
        <v>339</v>
      </c>
      <c r="B46" s="208" t="s">
        <v>321</v>
      </c>
      <c r="C46" s="209" t="n">
        <v>200</v>
      </c>
      <c r="D46" s="210" t="n">
        <f aca="false">G46/12</f>
        <v>1.225</v>
      </c>
      <c r="E46" s="211" t="n">
        <v>2.9</v>
      </c>
      <c r="F46" s="211" t="n">
        <v>2.5</v>
      </c>
      <c r="G46" s="211" t="n">
        <v>14.7</v>
      </c>
      <c r="H46" s="224" t="n">
        <f aca="false">G46*4+F46*9+E46*4</f>
        <v>92.9</v>
      </c>
      <c r="I46" s="211" t="n">
        <v>0.02</v>
      </c>
      <c r="J46" s="211" t="n">
        <v>0.6</v>
      </c>
      <c r="K46" s="211" t="n">
        <v>0.1</v>
      </c>
      <c r="L46" s="211" t="n">
        <v>0.1</v>
      </c>
      <c r="M46" s="211" t="n">
        <v>120.3</v>
      </c>
      <c r="N46" s="211" t="n">
        <v>90</v>
      </c>
      <c r="O46" s="211" t="n">
        <v>14</v>
      </c>
      <c r="P46" s="211" t="n">
        <v>0.13</v>
      </c>
    </row>
    <row r="47" customFormat="false" ht="17.1" hidden="false" customHeight="true" outlineLevel="0" collapsed="false">
      <c r="A47" s="207"/>
      <c r="B47" s="208" t="s">
        <v>163</v>
      </c>
      <c r="C47" s="209" t="n">
        <v>25</v>
      </c>
      <c r="D47" s="210" t="n">
        <f aca="false">G47/12</f>
        <v>1.04479166666667</v>
      </c>
      <c r="E47" s="224" t="n">
        <v>1.6875</v>
      </c>
      <c r="F47" s="224" t="n">
        <v>0.215</v>
      </c>
      <c r="G47" s="224" t="n">
        <v>12.5375</v>
      </c>
      <c r="H47" s="224" t="n">
        <f aca="false">G47*4+F47*9+E47*4</f>
        <v>58.835</v>
      </c>
      <c r="I47" s="224" t="n">
        <v>0.03</v>
      </c>
      <c r="J47" s="224" t="n">
        <v>0</v>
      </c>
      <c r="K47" s="224" t="n">
        <v>0</v>
      </c>
      <c r="L47" s="224" t="n">
        <v>0.275</v>
      </c>
      <c r="M47" s="224" t="n">
        <v>5</v>
      </c>
      <c r="N47" s="224" t="n">
        <v>16.25</v>
      </c>
      <c r="O47" s="224" t="n">
        <v>3.5</v>
      </c>
      <c r="P47" s="224" t="n">
        <v>0.275</v>
      </c>
    </row>
    <row r="48" customFormat="false" ht="17.1" hidden="false" customHeight="true" outlineLevel="0" collapsed="false">
      <c r="A48" s="207"/>
      <c r="B48" s="208" t="s">
        <v>178</v>
      </c>
      <c r="C48" s="209" t="n">
        <v>25</v>
      </c>
      <c r="D48" s="210" t="n">
        <f aca="false">G48/12</f>
        <v>0.871875</v>
      </c>
      <c r="E48" s="211" t="n">
        <v>1.6625</v>
      </c>
      <c r="F48" s="211" t="n">
        <v>0.3</v>
      </c>
      <c r="G48" s="211" t="n">
        <v>10.4625</v>
      </c>
      <c r="H48" s="224" t="n">
        <f aca="false">G48*4+F48*9+E48*4</f>
        <v>51.2</v>
      </c>
      <c r="I48" s="211" t="n">
        <v>0.13125</v>
      </c>
      <c r="J48" s="211" t="n">
        <v>0.175</v>
      </c>
      <c r="K48" s="211" t="n">
        <v>0</v>
      </c>
      <c r="L48" s="211" t="n">
        <v>0.13125</v>
      </c>
      <c r="M48" s="211" t="n">
        <v>31.9375</v>
      </c>
      <c r="N48" s="211" t="n">
        <v>54.6875</v>
      </c>
      <c r="O48" s="211" t="n">
        <v>17.5</v>
      </c>
      <c r="P48" s="211" t="n">
        <v>1.225</v>
      </c>
    </row>
    <row r="49" customFormat="false" ht="17.1" hidden="false" customHeight="true" outlineLevel="0" collapsed="false">
      <c r="A49" s="207"/>
      <c r="B49" s="208" t="s">
        <v>212</v>
      </c>
      <c r="C49" s="209" t="n">
        <v>150</v>
      </c>
      <c r="D49" s="210" t="n">
        <f aca="false">G49/12</f>
        <v>1.2675702811245</v>
      </c>
      <c r="E49" s="211" t="n">
        <v>0.753012048192771</v>
      </c>
      <c r="F49" s="211" t="n">
        <v>0</v>
      </c>
      <c r="G49" s="211" t="n">
        <v>15.210843373494</v>
      </c>
      <c r="H49" s="224" t="n">
        <f aca="false">G49*4+F49*9+E49*4</f>
        <v>63.855421686747</v>
      </c>
      <c r="I49" s="211" t="n">
        <v>0.0150602409638554</v>
      </c>
      <c r="J49" s="211" t="n">
        <v>3.01204819277108</v>
      </c>
      <c r="K49" s="211" t="n">
        <v>0</v>
      </c>
      <c r="L49" s="211" t="n">
        <v>0.150602409638554</v>
      </c>
      <c r="M49" s="211" t="n">
        <v>10.5421686746988</v>
      </c>
      <c r="N49" s="211" t="n">
        <v>10.5421686746988</v>
      </c>
      <c r="O49" s="211" t="n">
        <v>6.02409638554217</v>
      </c>
      <c r="P49" s="211" t="n">
        <v>2.10843373493976</v>
      </c>
    </row>
    <row r="50" customFormat="false" ht="17.1" hidden="false" customHeight="true" outlineLevel="0" collapsed="false">
      <c r="A50" s="216"/>
      <c r="B50" s="217" t="s">
        <v>245</v>
      </c>
      <c r="C50" s="218" t="n">
        <f aca="false">SUM(C43:C49)</f>
        <v>690</v>
      </c>
      <c r="D50" s="219" t="n">
        <f aca="false">G50/12</f>
        <v>8.31372694779117</v>
      </c>
      <c r="E50" s="220" t="n">
        <f aca="false">SUM(E43:E49)</f>
        <v>24.5237120481928</v>
      </c>
      <c r="F50" s="220" t="n">
        <f aca="false">SUM(F43:F49)</f>
        <v>19.44602</v>
      </c>
      <c r="G50" s="220" t="n">
        <f aca="false">SUM(G43:G49)</f>
        <v>99.764723373494</v>
      </c>
      <c r="H50" s="220" t="n">
        <f aca="false">SUM(H43:H49)</f>
        <v>672.167921686747</v>
      </c>
      <c r="I50" s="220" t="n">
        <f aca="false">SUM(I43:I49)</f>
        <v>0.537150240963855</v>
      </c>
      <c r="J50" s="220" t="n">
        <f aca="false">SUM(J43:J49)</f>
        <v>21.0550481927711</v>
      </c>
      <c r="K50" s="220" t="n">
        <f aca="false">SUM(K43:K49)</f>
        <v>1.31</v>
      </c>
      <c r="L50" s="220" t="n">
        <f aca="false">SUM(L43:L49)</f>
        <v>4.12785240963855</v>
      </c>
      <c r="M50" s="220" t="n">
        <f aca="false">SUM(M43:M49)</f>
        <v>286.468568674699</v>
      </c>
      <c r="N50" s="220" t="n">
        <f aca="false">SUM(N43:N49)</f>
        <v>488.337268674699</v>
      </c>
      <c r="O50" s="220" t="n">
        <f aca="false">SUM(O43:O49)</f>
        <v>218.821096385542</v>
      </c>
      <c r="P50" s="220" t="n">
        <f aca="false">SUM(P43:P49)</f>
        <v>38.4002737349398</v>
      </c>
    </row>
    <row r="51" customFormat="false" ht="17.1" hidden="false" customHeight="true" outlineLevel="0" collapsed="false">
      <c r="A51" s="225" t="s">
        <v>37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</row>
    <row r="52" customFormat="false" ht="17.1" hidden="false" customHeight="true" outlineLevel="0" collapsed="false">
      <c r="A52" s="256" t="n">
        <v>104</v>
      </c>
      <c r="B52" s="257" t="s">
        <v>340</v>
      </c>
      <c r="C52" s="258" t="n">
        <v>270</v>
      </c>
      <c r="D52" s="259" t="n">
        <f aca="false">G52/12</f>
        <v>1.295</v>
      </c>
      <c r="E52" s="229" t="n">
        <f aca="false">2.19+3.99</f>
        <v>6.18</v>
      </c>
      <c r="F52" s="229" t="n">
        <f aca="false">2.78+2.74</f>
        <v>5.52</v>
      </c>
      <c r="G52" s="229" t="n">
        <f aca="false">15.39+0.15</f>
        <v>15.54</v>
      </c>
      <c r="H52" s="229" t="n">
        <f aca="false">E52*4+F52*9+G52*4</f>
        <v>136.56</v>
      </c>
      <c r="I52" s="229" t="n">
        <v>0.12</v>
      </c>
      <c r="J52" s="229" t="n">
        <v>11.07</v>
      </c>
      <c r="K52" s="229" t="n">
        <v>0</v>
      </c>
      <c r="L52" s="229" t="n">
        <v>0.5</v>
      </c>
      <c r="M52" s="229" t="n">
        <v>29.7</v>
      </c>
      <c r="N52" s="229" t="n">
        <v>72.22</v>
      </c>
      <c r="O52" s="229" t="n">
        <v>29.6</v>
      </c>
      <c r="P52" s="231" t="n">
        <v>1.15</v>
      </c>
    </row>
    <row r="53" customFormat="false" ht="17.1" hidden="false" customHeight="true" outlineLevel="0" collapsed="false">
      <c r="A53" s="260" t="n">
        <v>223</v>
      </c>
      <c r="B53" s="222" t="s">
        <v>214</v>
      </c>
      <c r="C53" s="223" t="n">
        <v>185</v>
      </c>
      <c r="D53" s="259" t="n">
        <f aca="false">G53/12</f>
        <v>2.69583333333333</v>
      </c>
      <c r="E53" s="261" t="n">
        <v>20.87</v>
      </c>
      <c r="F53" s="261" t="n">
        <v>14.36</v>
      </c>
      <c r="G53" s="261" t="n">
        <v>32.35</v>
      </c>
      <c r="H53" s="229" t="n">
        <f aca="false">E53*4+F53*9+G53*4</f>
        <v>342.12</v>
      </c>
      <c r="I53" s="261" t="n">
        <v>0.07</v>
      </c>
      <c r="J53" s="261" t="n">
        <v>0.94</v>
      </c>
      <c r="K53" s="261" t="n">
        <v>0.88</v>
      </c>
      <c r="L53" s="230" t="n">
        <v>0.4</v>
      </c>
      <c r="M53" s="261" t="n">
        <v>184.9</v>
      </c>
      <c r="N53" s="261" t="n">
        <v>256.21</v>
      </c>
      <c r="O53" s="261" t="n">
        <v>29.3</v>
      </c>
      <c r="P53" s="261" t="n">
        <v>1.34</v>
      </c>
    </row>
    <row r="54" customFormat="false" ht="17.1" hidden="false" customHeight="true" outlineLevel="0" collapsed="false">
      <c r="A54" s="260"/>
      <c r="B54" s="227" t="s">
        <v>216</v>
      </c>
      <c r="C54" s="228" t="n">
        <v>35</v>
      </c>
      <c r="D54" s="259" t="n">
        <f aca="false">G54/12</f>
        <v>1.0025</v>
      </c>
      <c r="E54" s="229" t="n">
        <v>0.49</v>
      </c>
      <c r="F54" s="229" t="n">
        <v>1.75</v>
      </c>
      <c r="G54" s="229" t="n">
        <f aca="false">2.05+9.98</f>
        <v>12.03</v>
      </c>
      <c r="H54" s="215" t="n">
        <f aca="false">E54*4+F54*9+G54*4</f>
        <v>65.83</v>
      </c>
      <c r="I54" s="229" t="n">
        <v>0.01</v>
      </c>
      <c r="J54" s="229" t="n">
        <v>0.01</v>
      </c>
      <c r="K54" s="229" t="n">
        <v>0.01</v>
      </c>
      <c r="L54" s="230" t="n">
        <v>0</v>
      </c>
      <c r="M54" s="229" t="n">
        <f aca="false">9.55+0.3</f>
        <v>9.85</v>
      </c>
      <c r="N54" s="229" t="n">
        <v>7.95</v>
      </c>
      <c r="O54" s="229" t="n">
        <v>1.84</v>
      </c>
      <c r="P54" s="231" t="n">
        <f aca="false">0.07+0.03</f>
        <v>0.1</v>
      </c>
    </row>
    <row r="55" customFormat="false" ht="17.1" hidden="false" customHeight="true" outlineLevel="0" collapsed="false">
      <c r="A55" s="260"/>
      <c r="B55" s="262" t="s">
        <v>219</v>
      </c>
      <c r="C55" s="234" t="n">
        <v>200</v>
      </c>
      <c r="D55" s="259" t="n">
        <f aca="false">G55/12</f>
        <v>2.405</v>
      </c>
      <c r="E55" s="261" t="n">
        <v>0.52</v>
      </c>
      <c r="F55" s="261" t="n">
        <v>0.18</v>
      </c>
      <c r="G55" s="261" t="n">
        <v>28.86</v>
      </c>
      <c r="H55" s="229" t="n">
        <f aca="false">E55*4+F55*9+G55*4</f>
        <v>119.14</v>
      </c>
      <c r="I55" s="261" t="n">
        <v>0.014</v>
      </c>
      <c r="J55" s="261" t="n">
        <v>27.6</v>
      </c>
      <c r="K55" s="261" t="n">
        <v>0</v>
      </c>
      <c r="L55" s="261" t="n">
        <v>0</v>
      </c>
      <c r="M55" s="261" t="n">
        <v>23.7</v>
      </c>
      <c r="N55" s="261" t="n">
        <v>18.4</v>
      </c>
      <c r="O55" s="261" t="n">
        <v>13.4</v>
      </c>
      <c r="P55" s="261" t="n">
        <v>0.712</v>
      </c>
    </row>
    <row r="56" customFormat="false" ht="17.1" hidden="false" customHeight="true" outlineLevel="0" collapsed="false">
      <c r="A56" s="260"/>
      <c r="B56" s="227" t="s">
        <v>177</v>
      </c>
      <c r="C56" s="223" t="n">
        <v>40</v>
      </c>
      <c r="D56" s="259" t="n">
        <f aca="false">G56/12</f>
        <v>1.67166666666667</v>
      </c>
      <c r="E56" s="263" t="n">
        <v>2.7</v>
      </c>
      <c r="F56" s="263" t="n">
        <v>0.34</v>
      </c>
      <c r="G56" s="263" t="n">
        <v>20.06</v>
      </c>
      <c r="H56" s="229" t="n">
        <f aca="false">E56*4+F56*9+G56*4</f>
        <v>94.1</v>
      </c>
      <c r="I56" s="263" t="n">
        <v>0.04</v>
      </c>
      <c r="J56" s="263" t="n">
        <v>0</v>
      </c>
      <c r="K56" s="263" t="n">
        <v>0</v>
      </c>
      <c r="L56" s="263" t="n">
        <v>0.44</v>
      </c>
      <c r="M56" s="263" t="n">
        <v>8</v>
      </c>
      <c r="N56" s="263" t="n">
        <v>26</v>
      </c>
      <c r="O56" s="263" t="n">
        <v>5.6</v>
      </c>
      <c r="P56" s="263" t="n">
        <v>0.44</v>
      </c>
    </row>
    <row r="57" customFormat="false" ht="17.1" hidden="false" customHeight="true" outlineLevel="0" collapsed="false">
      <c r="A57" s="226"/>
      <c r="B57" s="227" t="s">
        <v>178</v>
      </c>
      <c r="C57" s="228" t="n">
        <v>40</v>
      </c>
      <c r="D57" s="259" t="n">
        <f aca="false">G57/12</f>
        <v>1.395</v>
      </c>
      <c r="E57" s="229" t="n">
        <v>2.66</v>
      </c>
      <c r="F57" s="229" t="n">
        <v>0.48</v>
      </c>
      <c r="G57" s="229" t="n">
        <v>16.74</v>
      </c>
      <c r="H57" s="229" t="n">
        <f aca="false">E57*4+F57*9+G57*4</f>
        <v>81.92</v>
      </c>
      <c r="I57" s="229" t="n">
        <v>0.22</v>
      </c>
      <c r="J57" s="229" t="n">
        <v>0.28</v>
      </c>
      <c r="K57" s="229" t="n">
        <v>0</v>
      </c>
      <c r="L57" s="229" t="n">
        <v>0.22</v>
      </c>
      <c r="M57" s="229" t="n">
        <v>51.1</v>
      </c>
      <c r="N57" s="229" t="n">
        <v>87.5</v>
      </c>
      <c r="O57" s="229" t="n">
        <v>28</v>
      </c>
      <c r="P57" s="231" t="n">
        <v>1.96</v>
      </c>
    </row>
    <row r="58" customFormat="false" ht="17.1" hidden="false" customHeight="true" outlineLevel="0" collapsed="false">
      <c r="A58" s="226"/>
      <c r="B58" s="227" t="s">
        <v>222</v>
      </c>
      <c r="C58" s="228" t="n">
        <v>180</v>
      </c>
      <c r="D58" s="259" t="n">
        <f aca="false">G58/12</f>
        <v>0.597916666666667</v>
      </c>
      <c r="E58" s="229" t="n">
        <v>4.37</v>
      </c>
      <c r="F58" s="229" t="n">
        <f aca="false">2.7*1.8</f>
        <v>4.86</v>
      </c>
      <c r="G58" s="229" t="n">
        <v>7.175</v>
      </c>
      <c r="H58" s="229" t="n">
        <f aca="false">E58*4+F58*9+G58*4</f>
        <v>89.92</v>
      </c>
      <c r="I58" s="229" t="n">
        <v>0.035</v>
      </c>
      <c r="J58" s="229" t="n">
        <v>0.52</v>
      </c>
      <c r="K58" s="229" t="n">
        <v>0.35</v>
      </c>
      <c r="L58" s="229" t="n">
        <v>0.5</v>
      </c>
      <c r="M58" s="229" t="n">
        <v>217</v>
      </c>
      <c r="N58" s="229" t="n">
        <v>57.96</v>
      </c>
      <c r="O58" s="229" t="n">
        <v>24.5</v>
      </c>
      <c r="P58" s="229" t="n">
        <v>0.175</v>
      </c>
    </row>
    <row r="59" customFormat="false" ht="17.1" hidden="false" customHeight="true" outlineLevel="0" collapsed="false">
      <c r="A59" s="250"/>
      <c r="B59" s="251" t="s">
        <v>179</v>
      </c>
      <c r="C59" s="252" t="n">
        <f aca="false">SUM(C52:C58)+270</f>
        <v>1220</v>
      </c>
      <c r="D59" s="264" t="n">
        <f aca="false">G59/12</f>
        <v>11.0629166666667</v>
      </c>
      <c r="E59" s="253" t="n">
        <f aca="false">SUM(E52:E58)</f>
        <v>37.79</v>
      </c>
      <c r="F59" s="253" t="n">
        <f aca="false">SUM(F52:F58)</f>
        <v>27.49</v>
      </c>
      <c r="G59" s="253" t="n">
        <f aca="false">SUM(G52:G58)</f>
        <v>132.755</v>
      </c>
      <c r="H59" s="253" t="n">
        <f aca="false">SUM(H52:H58)</f>
        <v>929.59</v>
      </c>
      <c r="I59" s="253" t="n">
        <f aca="false">SUM(I52:I58)</f>
        <v>0.509</v>
      </c>
      <c r="J59" s="253" t="n">
        <f aca="false">SUM(J52:J58)</f>
        <v>40.42</v>
      </c>
      <c r="K59" s="253" t="n">
        <f aca="false">SUM(K52:K58)</f>
        <v>1.24</v>
      </c>
      <c r="L59" s="253" t="n">
        <f aca="false">SUM(L52:L58)</f>
        <v>2.06</v>
      </c>
      <c r="M59" s="253" t="n">
        <f aca="false">SUM(M52:M58)</f>
        <v>524.25</v>
      </c>
      <c r="N59" s="253" t="n">
        <f aca="false">SUM(N52:N58)</f>
        <v>526.24</v>
      </c>
      <c r="O59" s="253" t="n">
        <f aca="false">SUM(O52:O58)</f>
        <v>132.24</v>
      </c>
      <c r="P59" s="253" t="n">
        <f aca="false">SUM(P52:P58)</f>
        <v>5.877</v>
      </c>
    </row>
    <row r="60" customFormat="false" ht="17.1" hidden="false" customHeight="true" outlineLevel="0" collapsed="false">
      <c r="A60" s="254" t="s">
        <v>341</v>
      </c>
      <c r="B60" s="254"/>
      <c r="C60" s="239"/>
      <c r="D60" s="239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</row>
    <row r="61" customFormat="false" ht="17.1" hidden="false" customHeight="true" outlineLevel="0" collapsed="false">
      <c r="A61" s="225" t="s">
        <v>151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</row>
    <row r="62" customFormat="false" ht="17.1" hidden="false" customHeight="true" outlineLevel="0" collapsed="false">
      <c r="A62" s="207"/>
      <c r="B62" s="208" t="s">
        <v>225</v>
      </c>
      <c r="C62" s="209" t="n">
        <v>80</v>
      </c>
      <c r="D62" s="259" t="n">
        <f aca="false">G62/12</f>
        <v>0.30324</v>
      </c>
      <c r="E62" s="211" t="n">
        <v>1.0507</v>
      </c>
      <c r="F62" s="211" t="n">
        <v>0.19152</v>
      </c>
      <c r="G62" s="211" t="n">
        <v>3.63888</v>
      </c>
      <c r="H62" s="211" t="n">
        <f aca="false">G62*4+F62*9+E62*4</f>
        <v>20.482</v>
      </c>
      <c r="I62" s="211" t="n">
        <v>0.06384</v>
      </c>
      <c r="J62" s="211" t="n">
        <v>16.758</v>
      </c>
      <c r="K62" s="211" t="n">
        <v>0</v>
      </c>
      <c r="L62" s="211" t="n">
        <v>0.665</v>
      </c>
      <c r="M62" s="211" t="n">
        <v>13.4064</v>
      </c>
      <c r="N62" s="211" t="n">
        <v>24.8976</v>
      </c>
      <c r="O62" s="211" t="n">
        <v>19.152</v>
      </c>
      <c r="P62" s="211" t="n">
        <v>0.86184</v>
      </c>
    </row>
    <row r="63" customFormat="false" ht="17.1" hidden="false" customHeight="true" outlineLevel="0" collapsed="false">
      <c r="A63" s="207" t="s">
        <v>342</v>
      </c>
      <c r="B63" s="208" t="s">
        <v>227</v>
      </c>
      <c r="C63" s="209" t="n">
        <v>110</v>
      </c>
      <c r="D63" s="259" t="n">
        <f aca="false">G63/12</f>
        <v>0.891666666666667</v>
      </c>
      <c r="E63" s="224" t="n">
        <f aca="false">6.4+1.33</f>
        <v>7.73</v>
      </c>
      <c r="F63" s="224" t="n">
        <f aca="false">4.08+4.61</f>
        <v>8.69</v>
      </c>
      <c r="G63" s="224" t="n">
        <f aca="false">5.8+4.9</f>
        <v>10.7</v>
      </c>
      <c r="H63" s="211" t="n">
        <f aca="false">G63*4+F63*9+E63*4</f>
        <v>151.93</v>
      </c>
      <c r="I63" s="224" t="n">
        <v>0.056</v>
      </c>
      <c r="J63" s="224" t="n">
        <f aca="false">2.67+0.16</f>
        <v>2.83</v>
      </c>
      <c r="K63" s="224" t="n">
        <v>0.41</v>
      </c>
      <c r="L63" s="224" t="n">
        <v>0</v>
      </c>
      <c r="M63" s="224" t="n">
        <f aca="false">35.72+33.4</f>
        <v>69.12</v>
      </c>
      <c r="N63" s="224" t="n">
        <f aca="false">61.69+29.09</f>
        <v>90.78</v>
      </c>
      <c r="O63" s="224" t="n">
        <f aca="false">14.12+5.84</f>
        <v>19.96</v>
      </c>
      <c r="P63" s="224" t="n">
        <f aca="false">0.372+0.14</f>
        <v>0.512</v>
      </c>
    </row>
    <row r="64" customFormat="false" ht="17.1" hidden="false" customHeight="true" outlineLevel="0" collapsed="false">
      <c r="A64" s="207" t="n">
        <v>312</v>
      </c>
      <c r="B64" s="208" t="s">
        <v>198</v>
      </c>
      <c r="C64" s="209" t="n">
        <v>150</v>
      </c>
      <c r="D64" s="259" t="n">
        <f aca="false">G64/12</f>
        <v>1.921</v>
      </c>
      <c r="E64" s="211" t="n">
        <v>3.4578</v>
      </c>
      <c r="F64" s="211" t="n">
        <v>5.424</v>
      </c>
      <c r="G64" s="211" t="n">
        <v>23.052</v>
      </c>
      <c r="H64" s="211" t="n">
        <f aca="false">G64*4+F64*9+E64*4</f>
        <v>154.8552</v>
      </c>
      <c r="I64" s="211" t="n">
        <v>0.1582</v>
      </c>
      <c r="J64" s="211" t="n">
        <v>20.453</v>
      </c>
      <c r="K64" s="211" t="n">
        <v>0</v>
      </c>
      <c r="L64" s="211" t="n">
        <v>0.2034</v>
      </c>
      <c r="M64" s="211" t="n">
        <v>41.697</v>
      </c>
      <c r="N64" s="211" t="n">
        <v>97.745</v>
      </c>
      <c r="O64" s="211" t="n">
        <v>31.3575</v>
      </c>
      <c r="P64" s="211" t="n">
        <v>1.1413</v>
      </c>
    </row>
    <row r="65" customFormat="false" ht="17.1" hidden="false" customHeight="true" outlineLevel="0" collapsed="false">
      <c r="A65" s="207" t="n">
        <v>377</v>
      </c>
      <c r="B65" s="208" t="s">
        <v>230</v>
      </c>
      <c r="C65" s="209" t="n">
        <v>200</v>
      </c>
      <c r="D65" s="259" t="n">
        <f aca="false">G65/12</f>
        <v>0.854166666666667</v>
      </c>
      <c r="E65" s="215" t="n">
        <v>0.13</v>
      </c>
      <c r="F65" s="215" t="n">
        <v>0.018</v>
      </c>
      <c r="G65" s="215" t="n">
        <f aca="false">15.2-4.95</f>
        <v>10.25</v>
      </c>
      <c r="H65" s="211" t="n">
        <f aca="false">G65*4+F65*9+E65*4</f>
        <v>41.682</v>
      </c>
      <c r="I65" s="215" t="n">
        <v>0</v>
      </c>
      <c r="J65" s="215" t="n">
        <v>2.83</v>
      </c>
      <c r="K65" s="215" t="n">
        <v>0</v>
      </c>
      <c r="L65" s="215" t="n">
        <v>0.05</v>
      </c>
      <c r="M65" s="215" t="n">
        <v>14.05</v>
      </c>
      <c r="N65" s="215" t="n">
        <v>4.4</v>
      </c>
      <c r="O65" s="215" t="n">
        <v>2.4</v>
      </c>
      <c r="P65" s="215" t="n">
        <v>0.38</v>
      </c>
    </row>
    <row r="66" customFormat="false" ht="17.1" hidden="false" customHeight="true" outlineLevel="0" collapsed="false">
      <c r="A66" s="207"/>
      <c r="B66" s="208" t="s">
        <v>178</v>
      </c>
      <c r="C66" s="209" t="n">
        <v>25</v>
      </c>
      <c r="D66" s="259" t="n">
        <f aca="false">G66/12</f>
        <v>0.871875</v>
      </c>
      <c r="E66" s="211" t="n">
        <v>1.6625</v>
      </c>
      <c r="F66" s="211" t="n">
        <v>0.3</v>
      </c>
      <c r="G66" s="211" t="n">
        <v>10.4625</v>
      </c>
      <c r="H66" s="211" t="n">
        <f aca="false">G66*4+F66*9+E66*4</f>
        <v>51.2</v>
      </c>
      <c r="I66" s="211" t="n">
        <v>0.13125</v>
      </c>
      <c r="J66" s="211" t="n">
        <v>0.175</v>
      </c>
      <c r="K66" s="211" t="n">
        <v>0</v>
      </c>
      <c r="L66" s="211" t="n">
        <v>0.13125</v>
      </c>
      <c r="M66" s="211" t="n">
        <v>31.9375</v>
      </c>
      <c r="N66" s="211" t="n">
        <v>54.6875</v>
      </c>
      <c r="O66" s="211" t="n">
        <v>17.5</v>
      </c>
      <c r="P66" s="211" t="n">
        <v>1.225</v>
      </c>
    </row>
    <row r="67" customFormat="false" ht="17.1" hidden="false" customHeight="true" outlineLevel="0" collapsed="false">
      <c r="A67" s="245" t="s">
        <v>336</v>
      </c>
      <c r="B67" s="208" t="s">
        <v>232</v>
      </c>
      <c r="C67" s="209" t="n">
        <v>50</v>
      </c>
      <c r="D67" s="259" t="n">
        <f aca="false">G67/12</f>
        <v>1.98333333333333</v>
      </c>
      <c r="E67" s="211" t="n">
        <v>3.1</v>
      </c>
      <c r="F67" s="215" t="n">
        <v>4.3</v>
      </c>
      <c r="G67" s="215" t="n">
        <v>23.8</v>
      </c>
      <c r="H67" s="211" t="n">
        <f aca="false">G67*4+F67*9+E67*4</f>
        <v>146.3</v>
      </c>
      <c r="I67" s="215" t="n">
        <v>0.055</v>
      </c>
      <c r="J67" s="215" t="n">
        <v>1.7</v>
      </c>
      <c r="K67" s="215" t="n">
        <v>0.62</v>
      </c>
      <c r="L67" s="215" t="n">
        <v>0.605</v>
      </c>
      <c r="M67" s="215" t="n">
        <v>26.7</v>
      </c>
      <c r="N67" s="215" t="n">
        <v>40.4</v>
      </c>
      <c r="O67" s="215" t="n">
        <v>7.3</v>
      </c>
      <c r="P67" s="215" t="n">
        <v>0.172</v>
      </c>
    </row>
    <row r="68" customFormat="false" ht="17.1" hidden="false" customHeight="true" outlineLevel="0" collapsed="false">
      <c r="A68" s="216"/>
      <c r="B68" s="217" t="s">
        <v>245</v>
      </c>
      <c r="C68" s="218" t="n">
        <f aca="false">SUM(C62:C67)</f>
        <v>615</v>
      </c>
      <c r="D68" s="264" t="n">
        <f aca="false">G68/12</f>
        <v>6.82528166666667</v>
      </c>
      <c r="E68" s="220" t="n">
        <f aca="false">SUM(E62:E67)</f>
        <v>17.131</v>
      </c>
      <c r="F68" s="220" t="n">
        <f aca="false">SUM(F62:F67)</f>
        <v>18.92352</v>
      </c>
      <c r="G68" s="220" t="n">
        <f aca="false">SUM(G62:G67)</f>
        <v>81.90338</v>
      </c>
      <c r="H68" s="220" t="n">
        <f aca="false">SUM(H62:H67)</f>
        <v>566.4492</v>
      </c>
      <c r="I68" s="220" t="n">
        <f aca="false">SUM(I62:I67)</f>
        <v>0.46429</v>
      </c>
      <c r="J68" s="220" t="n">
        <f aca="false">SUM(J62:J67)</f>
        <v>44.746</v>
      </c>
      <c r="K68" s="220" t="n">
        <f aca="false">SUM(K62:K67)</f>
        <v>1.03</v>
      </c>
      <c r="L68" s="220" t="n">
        <f aca="false">SUM(L62:L67)</f>
        <v>1.65465</v>
      </c>
      <c r="M68" s="220" t="n">
        <f aca="false">SUM(M62:M67)</f>
        <v>196.9109</v>
      </c>
      <c r="N68" s="220" t="n">
        <f aca="false">SUM(N62:N67)</f>
        <v>312.9101</v>
      </c>
      <c r="O68" s="220" t="n">
        <f aca="false">SUM(O62:O67)</f>
        <v>97.6695</v>
      </c>
      <c r="P68" s="220" t="n">
        <f aca="false">SUM(P62:P67)</f>
        <v>4.29214</v>
      </c>
    </row>
    <row r="69" customFormat="false" ht="17.1" hidden="false" customHeight="true" outlineLevel="0" collapsed="false">
      <c r="A69" s="225" t="s">
        <v>37</v>
      </c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</row>
    <row r="70" customFormat="false" ht="17.1" hidden="false" customHeight="true" outlineLevel="0" collapsed="false">
      <c r="A70" s="226" t="n">
        <v>96</v>
      </c>
      <c r="B70" s="262" t="s">
        <v>233</v>
      </c>
      <c r="C70" s="234" t="n">
        <v>250</v>
      </c>
      <c r="D70" s="259" t="n">
        <f aca="false">G70/12</f>
        <v>0.998333333333333</v>
      </c>
      <c r="E70" s="224" t="n">
        <v>2.02</v>
      </c>
      <c r="F70" s="224" t="n">
        <v>5.09</v>
      </c>
      <c r="G70" s="224" t="n">
        <v>11.98</v>
      </c>
      <c r="H70" s="224" t="n">
        <f aca="false">E70*4+F70*9+G70*4</f>
        <v>101.81</v>
      </c>
      <c r="I70" s="224" t="n">
        <v>0.09</v>
      </c>
      <c r="J70" s="224" t="n">
        <v>8.38</v>
      </c>
      <c r="K70" s="224" t="n">
        <v>0</v>
      </c>
      <c r="L70" s="224" t="n">
        <v>0.5</v>
      </c>
      <c r="M70" s="224" t="n">
        <v>29.15</v>
      </c>
      <c r="N70" s="224" t="n">
        <v>56.73</v>
      </c>
      <c r="O70" s="224" t="n">
        <v>24.18</v>
      </c>
      <c r="P70" s="249" t="n">
        <v>0.93</v>
      </c>
    </row>
    <row r="71" customFormat="false" ht="17.1" hidden="false" customHeight="true" outlineLevel="0" collapsed="false">
      <c r="A71" s="226"/>
      <c r="B71" s="227" t="s">
        <v>235</v>
      </c>
      <c r="C71" s="228" t="n">
        <v>85</v>
      </c>
      <c r="D71" s="259" t="n">
        <f aca="false">G71/12</f>
        <v>0.005</v>
      </c>
      <c r="E71" s="261" t="n">
        <v>19.3</v>
      </c>
      <c r="F71" s="261" t="n">
        <v>16</v>
      </c>
      <c r="G71" s="261" t="n">
        <v>0.06</v>
      </c>
      <c r="H71" s="224" t="n">
        <f aca="false">E71*4+F71*9+G71*4</f>
        <v>221.44</v>
      </c>
      <c r="I71" s="261" t="n">
        <v>0.06</v>
      </c>
      <c r="J71" s="261" t="n">
        <v>2.08</v>
      </c>
      <c r="K71" s="261" t="n">
        <v>0.9</v>
      </c>
      <c r="L71" s="224" t="n">
        <v>0.3</v>
      </c>
      <c r="M71" s="261" t="n">
        <v>43.65</v>
      </c>
      <c r="N71" s="261" t="n">
        <v>149.58</v>
      </c>
      <c r="O71" s="261" t="n">
        <v>19.25</v>
      </c>
      <c r="P71" s="261" t="n">
        <v>1.71</v>
      </c>
    </row>
    <row r="72" customFormat="false" ht="17.1" hidden="false" customHeight="true" outlineLevel="0" collapsed="false">
      <c r="A72" s="260" t="n">
        <v>143</v>
      </c>
      <c r="B72" s="222" t="s">
        <v>236</v>
      </c>
      <c r="C72" s="223" t="n">
        <v>150</v>
      </c>
      <c r="D72" s="259" t="n">
        <f aca="false">G72/12</f>
        <v>1.3875</v>
      </c>
      <c r="E72" s="230" t="n">
        <v>3.29</v>
      </c>
      <c r="F72" s="230" t="n">
        <v>13.61</v>
      </c>
      <c r="G72" s="230" t="n">
        <v>16.65</v>
      </c>
      <c r="H72" s="224" t="n">
        <f aca="false">E72*4+F72*9+G72*4</f>
        <v>202.25</v>
      </c>
      <c r="I72" s="230" t="n">
        <v>0.1</v>
      </c>
      <c r="J72" s="230" t="n">
        <v>23.49</v>
      </c>
      <c r="K72" s="230" t="n">
        <v>0.97</v>
      </c>
      <c r="L72" s="224" t="n">
        <v>1.2</v>
      </c>
      <c r="M72" s="230" t="n">
        <v>66</v>
      </c>
      <c r="N72" s="230" t="n">
        <v>75.71</v>
      </c>
      <c r="O72" s="230" t="n">
        <v>30.13</v>
      </c>
      <c r="P72" s="232" t="n">
        <v>1.24</v>
      </c>
    </row>
    <row r="73" customFormat="false" ht="17.1" hidden="false" customHeight="true" outlineLevel="0" collapsed="false">
      <c r="A73" s="226"/>
      <c r="B73" s="227" t="s">
        <v>237</v>
      </c>
      <c r="C73" s="228" t="n">
        <v>200</v>
      </c>
      <c r="D73" s="259" t="n">
        <f aca="false">G73/12</f>
        <v>2.09416666666667</v>
      </c>
      <c r="E73" s="229" t="n">
        <v>1</v>
      </c>
      <c r="F73" s="229" t="n">
        <v>0.5</v>
      </c>
      <c r="G73" s="229" t="n">
        <v>25.13</v>
      </c>
      <c r="H73" s="224" t="n">
        <f aca="false">E73*4+F73*9+G73*4</f>
        <v>109.02</v>
      </c>
      <c r="I73" s="229" t="n">
        <v>0.08</v>
      </c>
      <c r="J73" s="229" t="n">
        <v>10</v>
      </c>
      <c r="K73" s="229" t="n">
        <v>0</v>
      </c>
      <c r="L73" s="229" t="n">
        <v>0.65</v>
      </c>
      <c r="M73" s="229" t="n">
        <v>50</v>
      </c>
      <c r="N73" s="229" t="n">
        <v>36</v>
      </c>
      <c r="O73" s="229" t="n">
        <v>28.3</v>
      </c>
      <c r="P73" s="231" t="n">
        <v>1</v>
      </c>
    </row>
    <row r="74" customFormat="false" ht="17.1" hidden="false" customHeight="true" outlineLevel="0" collapsed="false">
      <c r="A74" s="260"/>
      <c r="B74" s="227" t="s">
        <v>177</v>
      </c>
      <c r="C74" s="223" t="n">
        <v>40</v>
      </c>
      <c r="D74" s="259" t="n">
        <f aca="false">G74/12</f>
        <v>1.67166666666667</v>
      </c>
      <c r="E74" s="263" t="n">
        <v>2.7</v>
      </c>
      <c r="F74" s="263" t="n">
        <v>0.34</v>
      </c>
      <c r="G74" s="263" t="n">
        <v>20.06</v>
      </c>
      <c r="H74" s="224" t="n">
        <f aca="false">E74*4+F74*9+G74*4</f>
        <v>94.1</v>
      </c>
      <c r="I74" s="263" t="n">
        <v>0.04</v>
      </c>
      <c r="J74" s="263" t="n">
        <v>0</v>
      </c>
      <c r="K74" s="263" t="n">
        <v>0</v>
      </c>
      <c r="L74" s="263" t="n">
        <v>0.44</v>
      </c>
      <c r="M74" s="263" t="n">
        <v>8</v>
      </c>
      <c r="N74" s="263" t="n">
        <v>26</v>
      </c>
      <c r="O74" s="263" t="n">
        <v>5.6</v>
      </c>
      <c r="P74" s="263" t="n">
        <v>0.44</v>
      </c>
    </row>
    <row r="75" customFormat="false" ht="17.1" hidden="false" customHeight="true" outlineLevel="0" collapsed="false">
      <c r="A75" s="226"/>
      <c r="B75" s="227" t="s">
        <v>178</v>
      </c>
      <c r="C75" s="228" t="n">
        <v>20</v>
      </c>
      <c r="D75" s="259" t="n">
        <f aca="false">G75/12</f>
        <v>0.6975</v>
      </c>
      <c r="E75" s="230" t="n">
        <v>1.33</v>
      </c>
      <c r="F75" s="230" t="n">
        <v>0.24</v>
      </c>
      <c r="G75" s="230" t="n">
        <v>8.37</v>
      </c>
      <c r="H75" s="224" t="n">
        <f aca="false">E75*4+F75*9+G75*4</f>
        <v>40.96</v>
      </c>
      <c r="I75" s="230" t="n">
        <v>0.11</v>
      </c>
      <c r="J75" s="230" t="n">
        <v>0.14</v>
      </c>
      <c r="K75" s="230" t="n">
        <v>0</v>
      </c>
      <c r="L75" s="230" t="n">
        <v>0.11</v>
      </c>
      <c r="M75" s="230" t="n">
        <v>25.55</v>
      </c>
      <c r="N75" s="230" t="n">
        <v>43.75</v>
      </c>
      <c r="O75" s="230" t="n">
        <v>14</v>
      </c>
      <c r="P75" s="232" t="n">
        <v>0.98</v>
      </c>
    </row>
    <row r="76" customFormat="false" ht="17.1" hidden="false" customHeight="true" outlineLevel="0" collapsed="false">
      <c r="A76" s="226"/>
      <c r="B76" s="227" t="s">
        <v>203</v>
      </c>
      <c r="C76" s="248" t="n">
        <v>200</v>
      </c>
      <c r="D76" s="259" t="n">
        <f aca="false">G76/12</f>
        <v>0.8</v>
      </c>
      <c r="E76" s="224" t="n">
        <v>5.8</v>
      </c>
      <c r="F76" s="224" t="n">
        <v>5</v>
      </c>
      <c r="G76" s="224" t="n">
        <v>9.6</v>
      </c>
      <c r="H76" s="224" t="n">
        <v>107</v>
      </c>
      <c r="I76" s="224" t="n">
        <v>0.08</v>
      </c>
      <c r="J76" s="224" t="n">
        <v>2.6</v>
      </c>
      <c r="K76" s="224" t="n">
        <v>0.4</v>
      </c>
      <c r="L76" s="224" t="n">
        <v>0.5</v>
      </c>
      <c r="M76" s="224" t="n">
        <v>240</v>
      </c>
      <c r="N76" s="224" t="n">
        <v>180</v>
      </c>
      <c r="O76" s="224" t="n">
        <v>28</v>
      </c>
      <c r="P76" s="249" t="n">
        <v>0.2</v>
      </c>
    </row>
    <row r="77" customFormat="false" ht="17.1" hidden="false" customHeight="true" outlineLevel="0" collapsed="false">
      <c r="A77" s="250"/>
      <c r="B77" s="251" t="s">
        <v>179</v>
      </c>
      <c r="C77" s="252" t="n">
        <f aca="false">SUM(C70:C76)</f>
        <v>945</v>
      </c>
      <c r="D77" s="264" t="n">
        <f aca="false">G77/12</f>
        <v>7.65416666666667</v>
      </c>
      <c r="E77" s="253" t="n">
        <f aca="false">SUM(E70:E76)</f>
        <v>35.44</v>
      </c>
      <c r="F77" s="253" t="n">
        <f aca="false">SUM(F70:F76)</f>
        <v>40.78</v>
      </c>
      <c r="G77" s="253" t="n">
        <f aca="false">SUM(G70:G76)</f>
        <v>91.85</v>
      </c>
      <c r="H77" s="253" t="n">
        <f aca="false">SUM(H70:H76)</f>
        <v>876.58</v>
      </c>
      <c r="I77" s="253" t="n">
        <f aca="false">SUM(I70:I76)</f>
        <v>0.56</v>
      </c>
      <c r="J77" s="253" t="n">
        <f aca="false">SUM(J70:J76)</f>
        <v>46.69</v>
      </c>
      <c r="K77" s="253" t="n">
        <f aca="false">SUM(K70:K76)</f>
        <v>2.27</v>
      </c>
      <c r="L77" s="253" t="n">
        <f aca="false">SUM(L70:L76)</f>
        <v>3.7</v>
      </c>
      <c r="M77" s="253" t="n">
        <f aca="false">SUM(M70:M76)</f>
        <v>462.35</v>
      </c>
      <c r="N77" s="253" t="n">
        <f aca="false">SUM(N70:N76)</f>
        <v>567.77</v>
      </c>
      <c r="O77" s="253" t="n">
        <f aca="false">SUM(O70:O76)</f>
        <v>149.46</v>
      </c>
      <c r="P77" s="253" t="n">
        <f aca="false">SUM(P70:P76)</f>
        <v>6.5</v>
      </c>
    </row>
    <row r="78" customFormat="false" ht="17.1" hidden="false" customHeight="true" outlineLevel="0" collapsed="false">
      <c r="A78" s="254" t="s">
        <v>343</v>
      </c>
      <c r="B78" s="254"/>
      <c r="C78" s="239"/>
      <c r="D78" s="239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</row>
    <row r="79" customFormat="false" ht="17.1" hidden="false" customHeight="true" outlineLevel="0" collapsed="false">
      <c r="A79" s="225" t="s">
        <v>151</v>
      </c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</row>
    <row r="80" customFormat="false" ht="17.1" hidden="false" customHeight="true" outlineLevel="0" collapsed="false">
      <c r="A80" s="255"/>
      <c r="B80" s="242" t="s">
        <v>238</v>
      </c>
      <c r="C80" s="243" t="n">
        <v>70</v>
      </c>
      <c r="D80" s="244" t="n">
        <f aca="false">G80/12</f>
        <v>0.1102</v>
      </c>
      <c r="E80" s="211" t="n">
        <v>0.4872</v>
      </c>
      <c r="F80" s="211" t="n">
        <v>0.0696</v>
      </c>
      <c r="G80" s="211" t="n">
        <v>1.3224</v>
      </c>
      <c r="H80" s="211" t="n">
        <f aca="false">G80*4+F80*9+E80*4</f>
        <v>7.8648</v>
      </c>
      <c r="I80" s="211" t="n">
        <v>0.0232</v>
      </c>
      <c r="J80" s="211" t="n">
        <v>3.4104</v>
      </c>
      <c r="K80" s="211" t="n">
        <v>0</v>
      </c>
      <c r="L80" s="211" t="n">
        <v>0.0696</v>
      </c>
      <c r="M80" s="211" t="n">
        <v>11.832</v>
      </c>
      <c r="N80" s="211" t="n">
        <v>20.88</v>
      </c>
      <c r="O80" s="211" t="n">
        <v>9.744</v>
      </c>
      <c r="P80" s="211" t="n">
        <v>0.348</v>
      </c>
    </row>
    <row r="81" customFormat="false" ht="17.1" hidden="false" customHeight="true" outlineLevel="0" collapsed="false">
      <c r="A81" s="207" t="n">
        <v>212</v>
      </c>
      <c r="B81" s="208" t="s">
        <v>240</v>
      </c>
      <c r="C81" s="209" t="n">
        <v>150</v>
      </c>
      <c r="D81" s="244" t="n">
        <f aca="false">G81/12</f>
        <v>0.226483333333333</v>
      </c>
      <c r="E81" s="211" t="n">
        <v>15.7718</v>
      </c>
      <c r="F81" s="211" t="n">
        <v>30.4094</v>
      </c>
      <c r="G81" s="211" t="n">
        <v>2.7178</v>
      </c>
      <c r="H81" s="211" t="n">
        <f aca="false">G81*4+F81*9+E81*4</f>
        <v>347.643</v>
      </c>
      <c r="I81" s="211" t="n">
        <v>0.1498</v>
      </c>
      <c r="J81" s="211" t="n">
        <v>0.214</v>
      </c>
      <c r="K81" s="211" t="n">
        <v>2.88</v>
      </c>
      <c r="L81" s="211" t="n">
        <v>7.8</v>
      </c>
      <c r="M81" s="211" t="n">
        <v>95.444</v>
      </c>
      <c r="N81" s="211" t="n">
        <v>245.244</v>
      </c>
      <c r="O81" s="211" t="n">
        <v>20.0518</v>
      </c>
      <c r="P81" s="211" t="n">
        <v>2.782</v>
      </c>
    </row>
    <row r="82" customFormat="false" ht="17.1" hidden="false" customHeight="true" outlineLevel="0" collapsed="false">
      <c r="A82" s="207"/>
      <c r="B82" s="208" t="s">
        <v>187</v>
      </c>
      <c r="C82" s="209" t="n">
        <v>200</v>
      </c>
      <c r="D82" s="244" t="n">
        <f aca="false">G82/12</f>
        <v>0.866666666666667</v>
      </c>
      <c r="E82" s="211" t="n">
        <v>0.6</v>
      </c>
      <c r="F82" s="211" t="n">
        <v>0.4</v>
      </c>
      <c r="G82" s="211" t="n">
        <v>10.4</v>
      </c>
      <c r="H82" s="211" t="n">
        <f aca="false">G82*4+F82*9+E82*4</f>
        <v>47.6</v>
      </c>
      <c r="I82" s="211" t="n">
        <v>0.02</v>
      </c>
      <c r="J82" s="211" t="n">
        <v>3.4</v>
      </c>
      <c r="K82" s="211" t="n">
        <v>0</v>
      </c>
      <c r="L82" s="211" t="n">
        <v>0.4</v>
      </c>
      <c r="M82" s="211" t="n">
        <v>21.2</v>
      </c>
      <c r="N82" s="211" t="n">
        <v>22.6</v>
      </c>
      <c r="O82" s="211" t="n">
        <v>14.6</v>
      </c>
      <c r="P82" s="211" t="n">
        <v>3.2</v>
      </c>
    </row>
    <row r="83" customFormat="false" ht="17.1" hidden="false" customHeight="true" outlineLevel="0" collapsed="false">
      <c r="A83" s="265"/>
      <c r="B83" s="208" t="s">
        <v>163</v>
      </c>
      <c r="C83" s="209" t="n">
        <v>40</v>
      </c>
      <c r="D83" s="244" t="n">
        <f aca="false">G83/12</f>
        <v>1.67166666666667</v>
      </c>
      <c r="E83" s="211" t="n">
        <f aca="false">1.35*2</f>
        <v>2.7</v>
      </c>
      <c r="F83" s="211" t="n">
        <f aca="false">0.172*2</f>
        <v>0.344</v>
      </c>
      <c r="G83" s="211" t="n">
        <f aca="false">10.03*2</f>
        <v>20.06</v>
      </c>
      <c r="H83" s="211" t="n">
        <f aca="false">G83*4+F83*9+E83*4</f>
        <v>94.136</v>
      </c>
      <c r="I83" s="211" t="n">
        <v>0.024</v>
      </c>
      <c r="J83" s="211" t="n">
        <v>0</v>
      </c>
      <c r="K83" s="211" t="n">
        <v>0</v>
      </c>
      <c r="L83" s="211" t="n">
        <v>0.42</v>
      </c>
      <c r="M83" s="211" t="n">
        <v>8</v>
      </c>
      <c r="N83" s="211" t="n">
        <v>26</v>
      </c>
      <c r="O83" s="211" t="n">
        <v>5.6</v>
      </c>
      <c r="P83" s="211" t="n">
        <v>0.4</v>
      </c>
    </row>
    <row r="84" customFormat="false" ht="17.1" hidden="false" customHeight="true" outlineLevel="0" collapsed="false">
      <c r="A84" s="266"/>
      <c r="B84" s="208" t="s">
        <v>178</v>
      </c>
      <c r="C84" s="209" t="n">
        <v>25</v>
      </c>
      <c r="D84" s="244" t="n">
        <f aca="false">G84/12</f>
        <v>0.871875</v>
      </c>
      <c r="E84" s="211" t="n">
        <v>1.6625</v>
      </c>
      <c r="F84" s="211" t="n">
        <v>0.3</v>
      </c>
      <c r="G84" s="211" t="n">
        <v>10.4625</v>
      </c>
      <c r="H84" s="211" t="n">
        <f aca="false">G84*4+F84*9+E84*4</f>
        <v>51.2</v>
      </c>
      <c r="I84" s="211" t="n">
        <v>0.13125</v>
      </c>
      <c r="J84" s="211" t="n">
        <v>0.175</v>
      </c>
      <c r="K84" s="211" t="n">
        <v>0</v>
      </c>
      <c r="L84" s="211" t="n">
        <v>0.13125</v>
      </c>
      <c r="M84" s="211" t="n">
        <v>31.9375</v>
      </c>
      <c r="N84" s="211" t="n">
        <v>54.6875</v>
      </c>
      <c r="O84" s="211" t="n">
        <v>17.5</v>
      </c>
      <c r="P84" s="211" t="n">
        <v>1.225</v>
      </c>
    </row>
    <row r="85" customFormat="false" ht="17.1" hidden="false" customHeight="true" outlineLevel="0" collapsed="false">
      <c r="A85" s="207" t="n">
        <v>368</v>
      </c>
      <c r="B85" s="208" t="s">
        <v>237</v>
      </c>
      <c r="C85" s="209" t="n">
        <v>120</v>
      </c>
      <c r="D85" s="244" t="n">
        <f aca="false">G85/12</f>
        <v>1.06666666666667</v>
      </c>
      <c r="E85" s="215" t="n">
        <v>0.5</v>
      </c>
      <c r="F85" s="215" t="n">
        <v>0.5</v>
      </c>
      <c r="G85" s="215" t="n">
        <v>12.8</v>
      </c>
      <c r="H85" s="211" t="n">
        <f aca="false">G85*4+F85*9+E85*4</f>
        <v>57.7</v>
      </c>
      <c r="I85" s="215" t="n">
        <v>0.04</v>
      </c>
      <c r="J85" s="215" t="n">
        <v>5</v>
      </c>
      <c r="K85" s="215" t="n">
        <v>0</v>
      </c>
      <c r="L85" s="215" t="n">
        <v>0.33</v>
      </c>
      <c r="M85" s="215" t="n">
        <v>25</v>
      </c>
      <c r="N85" s="215" t="n">
        <v>18.3</v>
      </c>
      <c r="O85" s="215" t="n">
        <v>14.16</v>
      </c>
      <c r="P85" s="215" t="n">
        <v>0.5</v>
      </c>
    </row>
    <row r="86" customFormat="false" ht="17.1" hidden="false" customHeight="true" outlineLevel="0" collapsed="false">
      <c r="A86" s="216"/>
      <c r="B86" s="217" t="s">
        <v>245</v>
      </c>
      <c r="C86" s="218" t="n">
        <f aca="false">SUM(C80:C85)</f>
        <v>605</v>
      </c>
      <c r="D86" s="246" t="n">
        <f aca="false">G86/12</f>
        <v>4.81355833333333</v>
      </c>
      <c r="E86" s="220" t="n">
        <f aca="false">SUM(E80:E85)</f>
        <v>21.7215</v>
      </c>
      <c r="F86" s="220" t="n">
        <f aca="false">SUM(F80:F85)</f>
        <v>32.023</v>
      </c>
      <c r="G86" s="220" t="n">
        <f aca="false">SUM(G80:G85)</f>
        <v>57.7627</v>
      </c>
      <c r="H86" s="220" t="n">
        <f aca="false">SUM(H80:H85)</f>
        <v>606.1438</v>
      </c>
      <c r="I86" s="220" t="n">
        <f aca="false">SUM(I80:I85)</f>
        <v>0.38825</v>
      </c>
      <c r="J86" s="220" t="n">
        <f aca="false">SUM(J80:J85)</f>
        <v>12.1994</v>
      </c>
      <c r="K86" s="220" t="n">
        <f aca="false">SUM(K80:K85)</f>
        <v>2.88</v>
      </c>
      <c r="L86" s="220" t="n">
        <f aca="false">SUM(L80:L85)</f>
        <v>9.15085</v>
      </c>
      <c r="M86" s="220" t="n">
        <f aca="false">SUM(M80:M85)</f>
        <v>193.4135</v>
      </c>
      <c r="N86" s="220" t="n">
        <f aca="false">SUM(N80:N85)</f>
        <v>387.7115</v>
      </c>
      <c r="O86" s="220" t="n">
        <f aca="false">SUM(O80:O85)</f>
        <v>81.6558</v>
      </c>
      <c r="P86" s="220" t="n">
        <f aca="false">SUM(P80:P85)</f>
        <v>8.455</v>
      </c>
    </row>
    <row r="87" customFormat="false" ht="17.1" hidden="false" customHeight="true" outlineLevel="0" collapsed="false">
      <c r="A87" s="225" t="s">
        <v>37</v>
      </c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</row>
    <row r="88" customFormat="false" ht="17.1" hidden="false" customHeight="true" outlineLevel="0" collapsed="false">
      <c r="A88" s="260" t="n">
        <v>84</v>
      </c>
      <c r="B88" s="222" t="s">
        <v>246</v>
      </c>
      <c r="C88" s="223" t="n">
        <v>250</v>
      </c>
      <c r="D88" s="229" t="n">
        <f aca="false">G88/12</f>
        <v>1.18083333333333</v>
      </c>
      <c r="E88" s="261" t="n">
        <v>3.56</v>
      </c>
      <c r="F88" s="261" t="n">
        <v>5.12</v>
      </c>
      <c r="G88" s="261" t="n">
        <v>14.17</v>
      </c>
      <c r="H88" s="215" t="n">
        <f aca="false">E88*4+F88*9+G88*4</f>
        <v>117</v>
      </c>
      <c r="I88" s="261" t="n">
        <v>0.1</v>
      </c>
      <c r="J88" s="261" t="n">
        <v>6.7</v>
      </c>
      <c r="K88" s="261" t="n">
        <v>0</v>
      </c>
      <c r="L88" s="261" t="n">
        <v>0.5</v>
      </c>
      <c r="M88" s="261" t="n">
        <v>54.18</v>
      </c>
      <c r="N88" s="261" t="n">
        <v>99.5</v>
      </c>
      <c r="O88" s="261" t="n">
        <v>34.45</v>
      </c>
      <c r="P88" s="267" t="n">
        <v>1.73</v>
      </c>
    </row>
    <row r="89" customFormat="false" ht="17.1" hidden="false" customHeight="true" outlineLevel="0" collapsed="false">
      <c r="A89" s="268" t="n">
        <v>229</v>
      </c>
      <c r="B89" s="262" t="s">
        <v>248</v>
      </c>
      <c r="C89" s="234" t="n">
        <v>200</v>
      </c>
      <c r="D89" s="229" t="n">
        <f aca="false">G89/12</f>
        <v>0.633333333333333</v>
      </c>
      <c r="E89" s="230" t="n">
        <v>19.5</v>
      </c>
      <c r="F89" s="230" t="n">
        <v>9.9</v>
      </c>
      <c r="G89" s="230" t="n">
        <v>7.6</v>
      </c>
      <c r="H89" s="215" t="n">
        <f aca="false">E89*4+F89*9+G89*4</f>
        <v>197.5</v>
      </c>
      <c r="I89" s="230" t="n">
        <v>0.1</v>
      </c>
      <c r="J89" s="230" t="n">
        <v>7.46</v>
      </c>
      <c r="K89" s="230" t="n">
        <v>0.11</v>
      </c>
      <c r="L89" s="261" t="n">
        <v>0.9</v>
      </c>
      <c r="M89" s="230" t="n">
        <v>78.14</v>
      </c>
      <c r="N89" s="230" t="n">
        <v>324.38</v>
      </c>
      <c r="O89" s="230" t="n">
        <v>97.06</v>
      </c>
      <c r="P89" s="232" t="n">
        <v>1.7</v>
      </c>
    </row>
    <row r="90" customFormat="false" ht="17.1" hidden="false" customHeight="true" outlineLevel="0" collapsed="false">
      <c r="A90" s="226" t="n">
        <v>392</v>
      </c>
      <c r="B90" s="227" t="s">
        <v>249</v>
      </c>
      <c r="C90" s="228" t="n">
        <v>200</v>
      </c>
      <c r="D90" s="229" t="n">
        <f aca="false">G90/12</f>
        <v>2.13</v>
      </c>
      <c r="E90" s="224" t="n">
        <v>1.6</v>
      </c>
      <c r="F90" s="224" t="n">
        <v>1.6</v>
      </c>
      <c r="G90" s="224" t="n">
        <v>25.56</v>
      </c>
      <c r="H90" s="224" t="n">
        <f aca="false">E90*4+F90*9+G90*4</f>
        <v>123.04</v>
      </c>
      <c r="I90" s="224" t="n">
        <v>0</v>
      </c>
      <c r="J90" s="224" t="n">
        <v>0.1</v>
      </c>
      <c r="K90" s="224" t="n">
        <v>0</v>
      </c>
      <c r="L90" s="261" t="n">
        <v>0.3</v>
      </c>
      <c r="M90" s="224" t="n">
        <v>21.5</v>
      </c>
      <c r="N90" s="224" t="n">
        <v>5.8</v>
      </c>
      <c r="O90" s="224" t="n">
        <v>2.4</v>
      </c>
      <c r="P90" s="249" t="n">
        <v>0.48</v>
      </c>
    </row>
    <row r="91" customFormat="false" ht="17.1" hidden="false" customHeight="true" outlineLevel="0" collapsed="false">
      <c r="A91" s="226"/>
      <c r="B91" s="262" t="s">
        <v>251</v>
      </c>
      <c r="C91" s="234" t="n">
        <v>80</v>
      </c>
      <c r="D91" s="229" t="n">
        <f aca="false">G91/12</f>
        <v>4.52083333333333</v>
      </c>
      <c r="E91" s="230" t="n">
        <v>4.9</v>
      </c>
      <c r="F91" s="230" t="n">
        <v>6.57</v>
      </c>
      <c r="G91" s="230" t="n">
        <v>54.25</v>
      </c>
      <c r="H91" s="215" t="n">
        <f aca="false">E91*4+F91*9+G91*4</f>
        <v>295.73</v>
      </c>
      <c r="I91" s="230" t="n">
        <v>0.08</v>
      </c>
      <c r="J91" s="230" t="n">
        <v>0.064</v>
      </c>
      <c r="K91" s="230" t="n">
        <v>0.13</v>
      </c>
      <c r="L91" s="230" t="n">
        <v>1.2</v>
      </c>
      <c r="M91" s="230" t="n">
        <v>15.6</v>
      </c>
      <c r="N91" s="230" t="n">
        <v>49.12</v>
      </c>
      <c r="O91" s="230" t="n">
        <v>19.28</v>
      </c>
      <c r="P91" s="232" t="n">
        <v>1.112</v>
      </c>
    </row>
    <row r="92" customFormat="false" ht="17.1" hidden="false" customHeight="true" outlineLevel="0" collapsed="false">
      <c r="A92" s="260"/>
      <c r="B92" s="227" t="s">
        <v>177</v>
      </c>
      <c r="C92" s="223" t="n">
        <v>40</v>
      </c>
      <c r="D92" s="229" t="n">
        <f aca="false">G92/12</f>
        <v>1.67166666666667</v>
      </c>
      <c r="E92" s="263" t="n">
        <v>2.7</v>
      </c>
      <c r="F92" s="263" t="n">
        <v>0.34</v>
      </c>
      <c r="G92" s="263" t="n">
        <v>20.06</v>
      </c>
      <c r="H92" s="215" t="n">
        <f aca="false">E92*4+F92*9+G92*4</f>
        <v>94.1</v>
      </c>
      <c r="I92" s="263" t="n">
        <v>0.04</v>
      </c>
      <c r="J92" s="263" t="n">
        <v>0</v>
      </c>
      <c r="K92" s="263" t="n">
        <v>0</v>
      </c>
      <c r="L92" s="263" t="n">
        <v>0.44</v>
      </c>
      <c r="M92" s="263" t="n">
        <v>8</v>
      </c>
      <c r="N92" s="263" t="n">
        <v>26</v>
      </c>
      <c r="O92" s="263" t="n">
        <v>5.6</v>
      </c>
      <c r="P92" s="263" t="n">
        <v>0.44</v>
      </c>
    </row>
    <row r="93" customFormat="false" ht="17.1" hidden="false" customHeight="true" outlineLevel="0" collapsed="false">
      <c r="A93" s="226"/>
      <c r="B93" s="227" t="s">
        <v>178</v>
      </c>
      <c r="C93" s="228" t="n">
        <v>40</v>
      </c>
      <c r="D93" s="229" t="n">
        <f aca="false">G93/12</f>
        <v>1.395</v>
      </c>
      <c r="E93" s="230" t="n">
        <v>2.66</v>
      </c>
      <c r="F93" s="230" t="n">
        <v>0.48</v>
      </c>
      <c r="G93" s="230" t="n">
        <v>16.74</v>
      </c>
      <c r="H93" s="215" t="n">
        <f aca="false">E93*4+F93*9+G93*4</f>
        <v>81.92</v>
      </c>
      <c r="I93" s="230" t="n">
        <v>0.22</v>
      </c>
      <c r="J93" s="230" t="n">
        <v>0.28</v>
      </c>
      <c r="K93" s="230" t="n">
        <v>0</v>
      </c>
      <c r="L93" s="230" t="n">
        <v>0.22</v>
      </c>
      <c r="M93" s="230" t="n">
        <v>51.1</v>
      </c>
      <c r="N93" s="230" t="n">
        <v>87.5</v>
      </c>
      <c r="O93" s="230" t="n">
        <v>28</v>
      </c>
      <c r="P93" s="232" t="n">
        <v>1.96</v>
      </c>
    </row>
    <row r="94" customFormat="false" ht="17.1" hidden="false" customHeight="true" outlineLevel="0" collapsed="false">
      <c r="A94" s="226"/>
      <c r="B94" s="235" t="s">
        <v>252</v>
      </c>
      <c r="C94" s="236" t="n">
        <v>200</v>
      </c>
      <c r="D94" s="229" t="n">
        <f aca="false">G94/12</f>
        <v>2.5125</v>
      </c>
      <c r="E94" s="215" t="n">
        <v>0.9</v>
      </c>
      <c r="F94" s="215" t="n">
        <v>0</v>
      </c>
      <c r="G94" s="215" t="n">
        <v>30.15</v>
      </c>
      <c r="H94" s="215" t="n">
        <f aca="false">E94*4+F94*9+G94*4</f>
        <v>124.2</v>
      </c>
      <c r="I94" s="215" t="n">
        <v>0.035</v>
      </c>
      <c r="J94" s="215" t="n">
        <v>7</v>
      </c>
      <c r="K94" s="215" t="n">
        <v>0</v>
      </c>
      <c r="L94" s="215" t="n">
        <v>0.38</v>
      </c>
      <c r="M94" s="215" t="n">
        <v>24.5</v>
      </c>
      <c r="N94" s="215" t="n">
        <v>23.5</v>
      </c>
      <c r="O94" s="215" t="n">
        <v>16</v>
      </c>
      <c r="P94" s="215" t="n">
        <v>5.5</v>
      </c>
    </row>
    <row r="95" customFormat="false" ht="17.1" hidden="false" customHeight="true" outlineLevel="0" collapsed="false">
      <c r="A95" s="250"/>
      <c r="B95" s="251" t="s">
        <v>179</v>
      </c>
      <c r="C95" s="252" t="n">
        <f aca="false">SUM(C88:C94)</f>
        <v>1010</v>
      </c>
      <c r="D95" s="237" t="n">
        <f aca="false">G95/12</f>
        <v>14.0441666666667</v>
      </c>
      <c r="E95" s="253" t="n">
        <f aca="false">SUM(E88:E94)</f>
        <v>35.82</v>
      </c>
      <c r="F95" s="253" t="n">
        <f aca="false">SUM(F88:F94)</f>
        <v>24.01</v>
      </c>
      <c r="G95" s="253" t="n">
        <f aca="false">SUM(G88:G94)</f>
        <v>168.53</v>
      </c>
      <c r="H95" s="253" t="n">
        <f aca="false">SUM(H88:H94)</f>
        <v>1033.49</v>
      </c>
      <c r="I95" s="253" t="n">
        <f aca="false">SUM(I88:I94)</f>
        <v>0.575</v>
      </c>
      <c r="J95" s="253" t="n">
        <f aca="false">SUM(J88:J94)</f>
        <v>21.604</v>
      </c>
      <c r="K95" s="253" t="n">
        <f aca="false">SUM(K88:K94)</f>
        <v>0.24</v>
      </c>
      <c r="L95" s="253" t="n">
        <f aca="false">SUM(L88:L94)</f>
        <v>3.94</v>
      </c>
      <c r="M95" s="253" t="n">
        <f aca="false">SUM(M88:M94)</f>
        <v>253.02</v>
      </c>
      <c r="N95" s="253" t="n">
        <f aca="false">SUM(N88:N94)</f>
        <v>615.8</v>
      </c>
      <c r="O95" s="253" t="n">
        <f aca="false">SUM(O88:O94)</f>
        <v>202.79</v>
      </c>
      <c r="P95" s="253" t="n">
        <f aca="false">SUM(P88:P94)</f>
        <v>12.922</v>
      </c>
    </row>
    <row r="96" customFormat="false" ht="17.1" hidden="false" customHeight="true" outlineLevel="0" collapsed="false">
      <c r="A96" s="254" t="s">
        <v>344</v>
      </c>
      <c r="B96" s="254"/>
      <c r="C96" s="239"/>
      <c r="D96" s="239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</row>
    <row r="97" customFormat="false" ht="17.1" hidden="false" customHeight="true" outlineLevel="0" collapsed="false">
      <c r="A97" s="225" t="s">
        <v>151</v>
      </c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</row>
    <row r="98" customFormat="false" ht="17.1" hidden="false" customHeight="true" outlineLevel="0" collapsed="false">
      <c r="A98" s="207"/>
      <c r="B98" s="208" t="s">
        <v>181</v>
      </c>
      <c r="C98" s="209" t="n">
        <v>60</v>
      </c>
      <c r="D98" s="210" t="n">
        <f aca="false">G98/12</f>
        <v>0.095</v>
      </c>
      <c r="E98" s="215" t="n">
        <v>0.42</v>
      </c>
      <c r="F98" s="215" t="n">
        <v>0.06</v>
      </c>
      <c r="G98" s="215" t="n">
        <v>1.14</v>
      </c>
      <c r="H98" s="215" t="n">
        <f aca="false">G98*4+F98*9+E98*4</f>
        <v>6.78</v>
      </c>
      <c r="I98" s="215" t="n">
        <v>0.02</v>
      </c>
      <c r="J98" s="215" t="n">
        <v>2.94</v>
      </c>
      <c r="K98" s="215" t="n">
        <v>0</v>
      </c>
      <c r="L98" s="215" t="n">
        <v>0.06</v>
      </c>
      <c r="M98" s="215" t="n">
        <v>10.2</v>
      </c>
      <c r="N98" s="215" t="n">
        <v>18</v>
      </c>
      <c r="O98" s="215" t="n">
        <v>8.4</v>
      </c>
      <c r="P98" s="215" t="n">
        <v>0.3</v>
      </c>
    </row>
    <row r="99" customFormat="false" ht="17.1" hidden="false" customHeight="true" outlineLevel="0" collapsed="false">
      <c r="A99" s="207" t="n">
        <v>269</v>
      </c>
      <c r="B99" s="208" t="s">
        <v>255</v>
      </c>
      <c r="C99" s="209" t="n">
        <f aca="false">50*1.4</f>
        <v>70</v>
      </c>
      <c r="D99" s="210" t="n">
        <f aca="false">G99/12</f>
        <v>0.602803738317757</v>
      </c>
      <c r="E99" s="224" t="n">
        <v>7.14953271028037</v>
      </c>
      <c r="F99" s="224" t="n">
        <v>9.39252336448598</v>
      </c>
      <c r="G99" s="224" t="n">
        <v>7.23364485981308</v>
      </c>
      <c r="H99" s="224" t="n">
        <v>142.065420560748</v>
      </c>
      <c r="I99" s="224" t="n">
        <v>0.0841121495327103</v>
      </c>
      <c r="J99" s="224" t="n">
        <v>0.126168224299065</v>
      </c>
      <c r="K99" s="224" t="n">
        <v>0.1</v>
      </c>
      <c r="L99" s="224" t="n">
        <v>0.420560747663551</v>
      </c>
      <c r="M99" s="224" t="n">
        <v>20.5794392523364</v>
      </c>
      <c r="N99" s="224" t="n">
        <v>87.588785046729</v>
      </c>
      <c r="O99" s="224" t="n">
        <v>16.3551401869159</v>
      </c>
      <c r="P99" s="224" t="n">
        <v>1.18691588785047</v>
      </c>
    </row>
    <row r="100" customFormat="false" ht="17.1" hidden="false" customHeight="true" outlineLevel="0" collapsed="false">
      <c r="A100" s="255" t="s">
        <v>345</v>
      </c>
      <c r="B100" s="242" t="s">
        <v>236</v>
      </c>
      <c r="C100" s="243" t="n">
        <v>160</v>
      </c>
      <c r="D100" s="210" t="n">
        <f aca="false">G100/12</f>
        <v>1.09166666666667</v>
      </c>
      <c r="E100" s="211" t="n">
        <v>2.69</v>
      </c>
      <c r="F100" s="211" t="n">
        <v>5</v>
      </c>
      <c r="G100" s="211" t="n">
        <v>13.1</v>
      </c>
      <c r="H100" s="211" t="n">
        <v>216.3</v>
      </c>
      <c r="I100" s="211" t="n">
        <v>0.08</v>
      </c>
      <c r="J100" s="211" t="n">
        <v>19.06</v>
      </c>
      <c r="K100" s="211" t="n">
        <v>0.7</v>
      </c>
      <c r="L100" s="211" t="n">
        <v>0</v>
      </c>
      <c r="M100" s="211" t="n">
        <v>56.6</v>
      </c>
      <c r="N100" s="211" t="n">
        <v>68.56</v>
      </c>
      <c r="O100" s="211" t="n">
        <v>24.7</v>
      </c>
      <c r="P100" s="211" t="n">
        <v>0.91</v>
      </c>
    </row>
    <row r="101" customFormat="false" ht="17.1" hidden="false" customHeight="true" outlineLevel="0" collapsed="false">
      <c r="A101" s="207"/>
      <c r="B101" s="208" t="s">
        <v>256</v>
      </c>
      <c r="C101" s="209" t="n">
        <v>200</v>
      </c>
      <c r="D101" s="210" t="n">
        <f aca="false">G101/12</f>
        <v>0.866666666666667</v>
      </c>
      <c r="E101" s="215" t="n">
        <v>0.063</v>
      </c>
      <c r="F101" s="215" t="n">
        <v>0.018</v>
      </c>
      <c r="G101" s="215" t="n">
        <f aca="false">10.4</f>
        <v>10.4</v>
      </c>
      <c r="H101" s="215" t="n">
        <v>35.5</v>
      </c>
      <c r="I101" s="215" t="n">
        <v>0</v>
      </c>
      <c r="J101" s="215" t="n">
        <v>0.027</v>
      </c>
      <c r="K101" s="215" t="n">
        <v>0</v>
      </c>
      <c r="L101" s="215" t="n">
        <v>0</v>
      </c>
      <c r="M101" s="215" t="n">
        <v>11.1</v>
      </c>
      <c r="N101" s="215" t="n">
        <v>2.8</v>
      </c>
      <c r="O101" s="215" t="n">
        <v>1.4</v>
      </c>
      <c r="P101" s="215" t="n">
        <f aca="false">12.1-0.045</f>
        <v>12.055</v>
      </c>
    </row>
    <row r="102" customFormat="false" ht="17.1" hidden="false" customHeight="true" outlineLevel="0" collapsed="false">
      <c r="A102" s="207"/>
      <c r="B102" s="208" t="s">
        <v>178</v>
      </c>
      <c r="C102" s="209" t="n">
        <v>25</v>
      </c>
      <c r="D102" s="210" t="n">
        <f aca="false">G102/12</f>
        <v>0.871875</v>
      </c>
      <c r="E102" s="211" t="n">
        <v>1.6625</v>
      </c>
      <c r="F102" s="211" t="n">
        <v>0.3</v>
      </c>
      <c r="G102" s="211" t="n">
        <v>10.4625</v>
      </c>
      <c r="H102" s="211" t="n">
        <v>51.2</v>
      </c>
      <c r="I102" s="211" t="n">
        <v>0.13125</v>
      </c>
      <c r="J102" s="211" t="n">
        <v>0.175</v>
      </c>
      <c r="K102" s="211" t="n">
        <v>0</v>
      </c>
      <c r="L102" s="211" t="n">
        <v>0.13125</v>
      </c>
      <c r="M102" s="211" t="n">
        <v>31.9375</v>
      </c>
      <c r="N102" s="211" t="n">
        <v>54.6875</v>
      </c>
      <c r="O102" s="211" t="n">
        <v>17.5</v>
      </c>
      <c r="P102" s="211" t="n">
        <v>1.225</v>
      </c>
    </row>
    <row r="103" customFormat="false" ht="17.1" hidden="false" customHeight="true" outlineLevel="0" collapsed="false">
      <c r="A103" s="265"/>
      <c r="B103" s="208" t="s">
        <v>163</v>
      </c>
      <c r="C103" s="209" t="n">
        <v>40</v>
      </c>
      <c r="D103" s="210" t="n">
        <f aca="false">G103/12</f>
        <v>1.67166666666667</v>
      </c>
      <c r="E103" s="211" t="n">
        <f aca="false">1.35*2</f>
        <v>2.7</v>
      </c>
      <c r="F103" s="211" t="n">
        <f aca="false">0.172*2</f>
        <v>0.344</v>
      </c>
      <c r="G103" s="211" t="n">
        <f aca="false">10.03*2</f>
        <v>20.06</v>
      </c>
      <c r="H103" s="211" t="n">
        <f aca="false">G103*4+F103*9+E103*4</f>
        <v>94.136</v>
      </c>
      <c r="I103" s="211" t="n">
        <v>0.024</v>
      </c>
      <c r="J103" s="211" t="n">
        <v>0</v>
      </c>
      <c r="K103" s="211" t="n">
        <v>0</v>
      </c>
      <c r="L103" s="211" t="n">
        <v>0.42</v>
      </c>
      <c r="M103" s="211" t="n">
        <v>8</v>
      </c>
      <c r="N103" s="211" t="n">
        <v>26</v>
      </c>
      <c r="O103" s="211" t="n">
        <v>5.6</v>
      </c>
      <c r="P103" s="211" t="n">
        <v>0.4</v>
      </c>
    </row>
    <row r="104" customFormat="false" ht="17.1" hidden="false" customHeight="true" outlineLevel="0" collapsed="false">
      <c r="A104" s="207"/>
      <c r="B104" s="208" t="s">
        <v>258</v>
      </c>
      <c r="C104" s="209" t="n">
        <v>200</v>
      </c>
      <c r="D104" s="210" t="n">
        <f aca="false">G104/12</f>
        <v>1.68586847389558</v>
      </c>
      <c r="E104" s="211" t="n">
        <v>1.00150602409639</v>
      </c>
      <c r="F104" s="211" t="n">
        <v>0</v>
      </c>
      <c r="G104" s="211" t="n">
        <v>20.230421686747</v>
      </c>
      <c r="H104" s="211" t="n">
        <v>84.9277108433735</v>
      </c>
      <c r="I104" s="211" t="n">
        <v>0.0200301204819277</v>
      </c>
      <c r="J104" s="211" t="n">
        <v>4.00602409638554</v>
      </c>
      <c r="K104" s="211" t="n">
        <v>0</v>
      </c>
      <c r="L104" s="211" t="n">
        <v>0.200301204819277</v>
      </c>
      <c r="M104" s="211" t="n">
        <v>14.0210843373494</v>
      </c>
      <c r="N104" s="211" t="n">
        <v>14.0210843373494</v>
      </c>
      <c r="O104" s="211" t="n">
        <v>8.01204819277108</v>
      </c>
      <c r="P104" s="211" t="n">
        <v>2.80421686746988</v>
      </c>
    </row>
    <row r="105" customFormat="false" ht="17.1" hidden="false" customHeight="true" outlineLevel="0" collapsed="false">
      <c r="A105" s="216"/>
      <c r="B105" s="217" t="s">
        <v>245</v>
      </c>
      <c r="C105" s="218" t="n">
        <f aca="false">SUM(C98:C104)</f>
        <v>755</v>
      </c>
      <c r="D105" s="219" t="n">
        <f aca="false">G105/12</f>
        <v>6.88554721221334</v>
      </c>
      <c r="E105" s="220" t="n">
        <f aca="false">SUM(E98:E104)</f>
        <v>15.6865387343768</v>
      </c>
      <c r="F105" s="220" t="n">
        <f aca="false">SUM(F98:F104)</f>
        <v>15.114523364486</v>
      </c>
      <c r="G105" s="220" t="n">
        <f aca="false">SUM(G98:G104)</f>
        <v>82.6265665465601</v>
      </c>
      <c r="H105" s="220" t="n">
        <f aca="false">SUM(H98:H104)</f>
        <v>630.909131404121</v>
      </c>
      <c r="I105" s="220" t="n">
        <f aca="false">SUM(I98:I104)</f>
        <v>0.359392270014638</v>
      </c>
      <c r="J105" s="220" t="n">
        <f aca="false">SUM(J98:J104)</f>
        <v>26.3341923206846</v>
      </c>
      <c r="K105" s="220" t="n">
        <f aca="false">SUM(K98:K104)</f>
        <v>0.8</v>
      </c>
      <c r="L105" s="220" t="n">
        <f aca="false">SUM(L98:L104)</f>
        <v>1.23211195248283</v>
      </c>
      <c r="M105" s="220" t="n">
        <f aca="false">SUM(M98:M104)</f>
        <v>152.438023589686</v>
      </c>
      <c r="N105" s="220" t="n">
        <f aca="false">SUM(N98:N104)</f>
        <v>271.657369384078</v>
      </c>
      <c r="O105" s="220" t="n">
        <f aca="false">SUM(O98:O104)</f>
        <v>81.967188379687</v>
      </c>
      <c r="P105" s="220" t="n">
        <f aca="false">SUM(P98:P104)</f>
        <v>18.8811327553203</v>
      </c>
    </row>
    <row r="106" customFormat="false" ht="17.1" hidden="false" customHeight="true" outlineLevel="0" collapsed="false">
      <c r="A106" s="225" t="s">
        <v>37</v>
      </c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</row>
    <row r="107" customFormat="false" ht="17.1" hidden="false" customHeight="true" outlineLevel="0" collapsed="false">
      <c r="A107" s="260" t="s">
        <v>259</v>
      </c>
      <c r="B107" s="257" t="s">
        <v>94</v>
      </c>
      <c r="C107" s="258" t="n">
        <v>250</v>
      </c>
      <c r="D107" s="259" t="n">
        <f aca="false">G107/12</f>
        <v>0.7625</v>
      </c>
      <c r="E107" s="230" t="n">
        <v>1.59</v>
      </c>
      <c r="F107" s="230" t="n">
        <v>4.99</v>
      </c>
      <c r="G107" s="230" t="n">
        <v>9.15</v>
      </c>
      <c r="H107" s="230" t="n">
        <f aca="false">E107*4+F107*9+G107*4</f>
        <v>87.87</v>
      </c>
      <c r="I107" s="230" t="n">
        <v>0.07</v>
      </c>
      <c r="J107" s="230" t="n">
        <v>10.38</v>
      </c>
      <c r="K107" s="230" t="n">
        <v>0</v>
      </c>
      <c r="L107" s="230" t="n">
        <v>0.3</v>
      </c>
      <c r="M107" s="230" t="n">
        <v>34.85</v>
      </c>
      <c r="N107" s="230" t="n">
        <v>49.28</v>
      </c>
      <c r="O107" s="230" t="n">
        <v>20.75</v>
      </c>
      <c r="P107" s="232" t="n">
        <v>0.78</v>
      </c>
    </row>
    <row r="108" customFormat="false" ht="17.1" hidden="false" customHeight="true" outlineLevel="0" collapsed="false">
      <c r="A108" s="269" t="n">
        <v>211</v>
      </c>
      <c r="B108" s="222" t="s">
        <v>260</v>
      </c>
      <c r="C108" s="223" t="n">
        <v>140</v>
      </c>
      <c r="D108" s="259" t="n">
        <f aca="false">G108/12</f>
        <v>0.226666666666667</v>
      </c>
      <c r="E108" s="224" t="n">
        <v>19.12</v>
      </c>
      <c r="F108" s="224" t="n">
        <v>25.38</v>
      </c>
      <c r="G108" s="224" t="n">
        <v>2.72</v>
      </c>
      <c r="H108" s="230" t="n">
        <f aca="false">E108*4+F108*9+G108*4</f>
        <v>315.78</v>
      </c>
      <c r="I108" s="224" t="n">
        <v>0.106</v>
      </c>
      <c r="J108" s="224" t="n">
        <v>0.34</v>
      </c>
      <c r="K108" s="224" t="n">
        <v>3.872</v>
      </c>
      <c r="L108" s="230" t="n">
        <f aca="false">1.2*1.4</f>
        <v>1.68</v>
      </c>
      <c r="M108" s="224" t="n">
        <v>278.93</v>
      </c>
      <c r="N108" s="224" t="n">
        <v>333.06</v>
      </c>
      <c r="O108" s="224" t="n">
        <v>23.28</v>
      </c>
      <c r="P108" s="249" t="n">
        <v>2.93</v>
      </c>
    </row>
    <row r="109" customFormat="false" ht="17.1" hidden="false" customHeight="true" outlineLevel="0" collapsed="false">
      <c r="A109" s="260"/>
      <c r="B109" s="222" t="s">
        <v>261</v>
      </c>
      <c r="C109" s="223" t="n">
        <v>60</v>
      </c>
      <c r="D109" s="259" t="n">
        <f aca="false">G109/12</f>
        <v>0.289166666666667</v>
      </c>
      <c r="E109" s="230" t="n">
        <v>1.73</v>
      </c>
      <c r="F109" s="230" t="n">
        <v>1.63</v>
      </c>
      <c r="G109" s="230" t="n">
        <v>3.47</v>
      </c>
      <c r="H109" s="230" t="n">
        <f aca="false">E109*4+F109*9+G109*4</f>
        <v>35.47</v>
      </c>
      <c r="I109" s="230" t="n">
        <v>0.034</v>
      </c>
      <c r="J109" s="230" t="n">
        <v>5.82</v>
      </c>
      <c r="K109" s="230" t="n">
        <v>0.08</v>
      </c>
      <c r="L109" s="230" t="n">
        <v>0</v>
      </c>
      <c r="M109" s="230" t="n">
        <v>14.35</v>
      </c>
      <c r="N109" s="230" t="n">
        <v>36.7</v>
      </c>
      <c r="O109" s="230" t="n">
        <v>12.1</v>
      </c>
      <c r="P109" s="232" t="n">
        <v>0.42</v>
      </c>
    </row>
    <row r="110" customFormat="false" ht="17.1" hidden="false" customHeight="true" outlineLevel="0" collapsed="false">
      <c r="A110" s="226"/>
      <c r="B110" s="227" t="s">
        <v>262</v>
      </c>
      <c r="C110" s="228" t="n">
        <v>180</v>
      </c>
      <c r="D110" s="259" t="n">
        <f aca="false">G110/12</f>
        <v>0.597916666666667</v>
      </c>
      <c r="E110" s="229" t="n">
        <v>4.37</v>
      </c>
      <c r="F110" s="229" t="n">
        <f aca="false">2.7*1.8</f>
        <v>4.86</v>
      </c>
      <c r="G110" s="229" t="n">
        <v>7.175</v>
      </c>
      <c r="H110" s="229" t="n">
        <f aca="false">E110*4+F110*9+G110*4</f>
        <v>89.92</v>
      </c>
      <c r="I110" s="229" t="n">
        <v>0.035</v>
      </c>
      <c r="J110" s="229" t="n">
        <v>0.52</v>
      </c>
      <c r="K110" s="229" t="n">
        <v>0.35</v>
      </c>
      <c r="L110" s="229" t="n">
        <v>0</v>
      </c>
      <c r="M110" s="229" t="n">
        <v>217</v>
      </c>
      <c r="N110" s="229" t="n">
        <v>57.96</v>
      </c>
      <c r="O110" s="229" t="n">
        <v>24.5</v>
      </c>
      <c r="P110" s="229" t="n">
        <v>0.175</v>
      </c>
    </row>
    <row r="111" customFormat="false" ht="17.1" hidden="false" customHeight="true" outlineLevel="0" collapsed="false">
      <c r="A111" s="270"/>
      <c r="B111" s="227" t="s">
        <v>177</v>
      </c>
      <c r="C111" s="228" t="n">
        <v>40</v>
      </c>
      <c r="D111" s="259" t="n">
        <f aca="false">G111/12</f>
        <v>1.67166666666667</v>
      </c>
      <c r="E111" s="263" t="n">
        <v>2.7</v>
      </c>
      <c r="F111" s="263" t="n">
        <v>0.34</v>
      </c>
      <c r="G111" s="263" t="n">
        <v>20.06</v>
      </c>
      <c r="H111" s="230" t="n">
        <f aca="false">E111*4+F111*9+G111*4</f>
        <v>94.1</v>
      </c>
      <c r="I111" s="263" t="n">
        <v>0.04</v>
      </c>
      <c r="J111" s="263" t="n">
        <v>0</v>
      </c>
      <c r="K111" s="263" t="n">
        <v>0</v>
      </c>
      <c r="L111" s="263" t="n">
        <v>0.44</v>
      </c>
      <c r="M111" s="263" t="n">
        <v>8</v>
      </c>
      <c r="N111" s="263" t="n">
        <v>26</v>
      </c>
      <c r="O111" s="263" t="n">
        <v>5.6</v>
      </c>
      <c r="P111" s="263" t="n">
        <v>0.44</v>
      </c>
    </row>
    <row r="112" customFormat="false" ht="17.1" hidden="false" customHeight="true" outlineLevel="0" collapsed="false">
      <c r="A112" s="226"/>
      <c r="B112" s="227" t="s">
        <v>178</v>
      </c>
      <c r="C112" s="228" t="n">
        <v>20</v>
      </c>
      <c r="D112" s="259" t="n">
        <f aca="false">G112/12</f>
        <v>0.6975</v>
      </c>
      <c r="E112" s="230" t="n">
        <v>1.33</v>
      </c>
      <c r="F112" s="230" t="n">
        <v>0.24</v>
      </c>
      <c r="G112" s="230" t="n">
        <v>8.37</v>
      </c>
      <c r="H112" s="230" t="n">
        <f aca="false">E112*4+F112*9+G112*4</f>
        <v>40.96</v>
      </c>
      <c r="I112" s="230" t="n">
        <v>0.11</v>
      </c>
      <c r="J112" s="230" t="n">
        <v>0.14</v>
      </c>
      <c r="K112" s="230" t="n">
        <v>0</v>
      </c>
      <c r="L112" s="230" t="n">
        <v>0.11</v>
      </c>
      <c r="M112" s="230" t="n">
        <v>25.55</v>
      </c>
      <c r="N112" s="230" t="n">
        <v>43.75</v>
      </c>
      <c r="O112" s="230" t="n">
        <v>14</v>
      </c>
      <c r="P112" s="232" t="n">
        <v>0.98</v>
      </c>
    </row>
    <row r="113" customFormat="false" ht="17.1" hidden="false" customHeight="true" outlineLevel="0" collapsed="false">
      <c r="A113" s="260"/>
      <c r="B113" s="222" t="s">
        <v>212</v>
      </c>
      <c r="C113" s="223" t="n">
        <v>200</v>
      </c>
      <c r="D113" s="259" t="n">
        <f aca="false">G113/12</f>
        <v>1.68333333333333</v>
      </c>
      <c r="E113" s="215" t="n">
        <v>1</v>
      </c>
      <c r="F113" s="215" t="n">
        <v>0</v>
      </c>
      <c r="G113" s="215" t="n">
        <v>20.2</v>
      </c>
      <c r="H113" s="230" t="n">
        <f aca="false">E113*4+F113*9+G113*4</f>
        <v>84.8</v>
      </c>
      <c r="I113" s="215" t="n">
        <v>0.022</v>
      </c>
      <c r="J113" s="215" t="n">
        <v>4</v>
      </c>
      <c r="K113" s="215" t="n">
        <v>0</v>
      </c>
      <c r="L113" s="215" t="n">
        <v>0.2</v>
      </c>
      <c r="M113" s="215" t="n">
        <v>14</v>
      </c>
      <c r="N113" s="215" t="n">
        <v>14</v>
      </c>
      <c r="O113" s="215" t="n">
        <v>8</v>
      </c>
      <c r="P113" s="215" t="n">
        <v>2.8</v>
      </c>
    </row>
    <row r="114" customFormat="false" ht="17.1" hidden="false" customHeight="true" outlineLevel="0" collapsed="false">
      <c r="A114" s="250"/>
      <c r="B114" s="251" t="s">
        <v>179</v>
      </c>
      <c r="C114" s="252" t="n">
        <f aca="false">SUM(C107:C113)</f>
        <v>890</v>
      </c>
      <c r="D114" s="264" t="n">
        <f aca="false">G114/12</f>
        <v>5.92875</v>
      </c>
      <c r="E114" s="253" t="n">
        <f aca="false">SUM(E107:E113)</f>
        <v>31.84</v>
      </c>
      <c r="F114" s="253" t="n">
        <f aca="false">SUM(F107:F113)</f>
        <v>37.44</v>
      </c>
      <c r="G114" s="253" t="n">
        <f aca="false">SUM(G107:G113)</f>
        <v>71.145</v>
      </c>
      <c r="H114" s="253" t="n">
        <f aca="false">SUM(H107:H113)</f>
        <v>748.9</v>
      </c>
      <c r="I114" s="253" t="n">
        <f aca="false">SUM(I107:I113)</f>
        <v>0.417</v>
      </c>
      <c r="J114" s="253" t="n">
        <f aca="false">SUM(J107:J113)</f>
        <v>21.2</v>
      </c>
      <c r="K114" s="253" t="n">
        <f aca="false">SUM(K107:K113)</f>
        <v>4.302</v>
      </c>
      <c r="L114" s="253" t="n">
        <f aca="false">SUM(L107:L113)</f>
        <v>2.73</v>
      </c>
      <c r="M114" s="253" t="n">
        <f aca="false">SUM(M107:M113)</f>
        <v>592.68</v>
      </c>
      <c r="N114" s="253" t="n">
        <f aca="false">SUM(N107:N113)</f>
        <v>560.75</v>
      </c>
      <c r="O114" s="253" t="n">
        <f aca="false">SUM(O107:O113)</f>
        <v>108.23</v>
      </c>
      <c r="P114" s="253" t="n">
        <f aca="false">SUM(P107:P113)</f>
        <v>8.525</v>
      </c>
    </row>
    <row r="115" customFormat="false" ht="17.1" hidden="false" customHeight="true" outlineLevel="0" collapsed="false">
      <c r="A115" s="254" t="s">
        <v>346</v>
      </c>
      <c r="B115" s="254"/>
      <c r="C115" s="239"/>
      <c r="D115" s="239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</row>
    <row r="116" customFormat="false" ht="17.1" hidden="false" customHeight="true" outlineLevel="0" collapsed="false">
      <c r="A116" s="225" t="s">
        <v>151</v>
      </c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</row>
    <row r="117" customFormat="false" ht="17.1" hidden="false" customHeight="true" outlineLevel="0" collapsed="false">
      <c r="A117" s="207"/>
      <c r="B117" s="208" t="s">
        <v>238</v>
      </c>
      <c r="C117" s="209" t="n">
        <v>70</v>
      </c>
      <c r="D117" s="210" t="n">
        <f aca="false">G117/12</f>
        <v>0.1102</v>
      </c>
      <c r="E117" s="211" t="n">
        <v>0.4872</v>
      </c>
      <c r="F117" s="211" t="n">
        <v>0.0696</v>
      </c>
      <c r="G117" s="211" t="n">
        <v>1.3224</v>
      </c>
      <c r="H117" s="211" t="n">
        <f aca="false">G117*4+F117*9+E117*4</f>
        <v>7.8648</v>
      </c>
      <c r="I117" s="211" t="n">
        <v>0.0232</v>
      </c>
      <c r="J117" s="211" t="n">
        <v>3.4104</v>
      </c>
      <c r="K117" s="211" t="n">
        <v>0</v>
      </c>
      <c r="L117" s="211" t="n">
        <v>0.0696</v>
      </c>
      <c r="M117" s="211" t="n">
        <v>11.832</v>
      </c>
      <c r="N117" s="211" t="n">
        <v>20.88</v>
      </c>
      <c r="O117" s="211" t="n">
        <v>9.744</v>
      </c>
      <c r="P117" s="211" t="n">
        <v>0.348</v>
      </c>
    </row>
    <row r="118" customFormat="false" ht="17.1" hidden="false" customHeight="true" outlineLevel="0" collapsed="false">
      <c r="A118" s="207" t="n">
        <v>235</v>
      </c>
      <c r="B118" s="208" t="s">
        <v>266</v>
      </c>
      <c r="C118" s="209" t="n">
        <v>75</v>
      </c>
      <c r="D118" s="210" t="n">
        <f aca="false">G118/12</f>
        <v>0.483333333333333</v>
      </c>
      <c r="E118" s="215" t="n">
        <v>7.66</v>
      </c>
      <c r="F118" s="215" t="n">
        <v>5.3</v>
      </c>
      <c r="G118" s="215" t="n">
        <v>5.8</v>
      </c>
      <c r="H118" s="211" t="n">
        <f aca="false">G118*4+F118*9+E118*4</f>
        <v>101.54</v>
      </c>
      <c r="I118" s="215" t="n">
        <f aca="false">0.036*0.875</f>
        <v>0.0315</v>
      </c>
      <c r="J118" s="215" t="n">
        <v>2.26</v>
      </c>
      <c r="K118" s="215" t="n">
        <v>0.17</v>
      </c>
      <c r="L118" s="215" t="n">
        <v>3.11</v>
      </c>
      <c r="M118" s="215" t="n">
        <v>43.8</v>
      </c>
      <c r="N118" s="215" t="n">
        <v>115.9</v>
      </c>
      <c r="O118" s="215" t="n">
        <v>17.15</v>
      </c>
      <c r="P118" s="215" t="n">
        <v>1.48</v>
      </c>
    </row>
    <row r="119" customFormat="false" ht="17.1" hidden="false" customHeight="true" outlineLevel="0" collapsed="false">
      <c r="A119" s="207" t="n">
        <v>310</v>
      </c>
      <c r="B119" s="208" t="s">
        <v>268</v>
      </c>
      <c r="C119" s="209" t="n">
        <v>170</v>
      </c>
      <c r="D119" s="210" t="n">
        <f aca="false">G119/12</f>
        <v>2.166775</v>
      </c>
      <c r="E119" s="211" t="n">
        <v>3.3205</v>
      </c>
      <c r="F119" s="211" t="n">
        <v>4.8816</v>
      </c>
      <c r="G119" s="211" t="n">
        <v>26.0013</v>
      </c>
      <c r="H119" s="211" t="n">
        <f aca="false">G119*4+F119*9+E119*4</f>
        <v>161.2216</v>
      </c>
      <c r="I119" s="211" t="n">
        <v>0.1695</v>
      </c>
      <c r="J119" s="211" t="n">
        <v>23.73</v>
      </c>
      <c r="K119" s="211" t="n">
        <v>0</v>
      </c>
      <c r="L119" s="211" t="n">
        <v>0.226</v>
      </c>
      <c r="M119" s="211" t="n">
        <v>62.037</v>
      </c>
      <c r="N119" s="211" t="n">
        <v>90.061</v>
      </c>
      <c r="O119" s="211" t="n">
        <v>33.109</v>
      </c>
      <c r="P119" s="211" t="n">
        <v>1.2995</v>
      </c>
    </row>
    <row r="120" customFormat="false" ht="17.1" hidden="false" customHeight="true" outlineLevel="0" collapsed="false">
      <c r="A120" s="207" t="s">
        <v>336</v>
      </c>
      <c r="B120" s="208" t="s">
        <v>271</v>
      </c>
      <c r="C120" s="209" t="n">
        <v>200</v>
      </c>
      <c r="D120" s="210" t="n">
        <f aca="false">G120/12</f>
        <v>0.85</v>
      </c>
      <c r="E120" s="211" t="n">
        <v>1.04</v>
      </c>
      <c r="F120" s="211" t="n">
        <v>0.6</v>
      </c>
      <c r="G120" s="211" t="n">
        <v>10.2</v>
      </c>
      <c r="H120" s="211" t="n">
        <f aca="false">G120*4+F120*9+E120*4</f>
        <v>50.36</v>
      </c>
      <c r="I120" s="211" t="n">
        <v>0.2</v>
      </c>
      <c r="J120" s="211" t="n">
        <v>8</v>
      </c>
      <c r="K120" s="211" t="n">
        <v>0.001</v>
      </c>
      <c r="L120" s="211" t="n">
        <v>11</v>
      </c>
      <c r="M120" s="211" t="n">
        <v>32</v>
      </c>
      <c r="N120" s="211" t="n">
        <v>29</v>
      </c>
      <c r="O120" s="211" t="n">
        <v>21</v>
      </c>
      <c r="P120" s="211" t="n">
        <v>6.4</v>
      </c>
    </row>
    <row r="121" customFormat="false" ht="17.1" hidden="false" customHeight="true" outlineLevel="0" collapsed="false">
      <c r="A121" s="265"/>
      <c r="B121" s="208" t="s">
        <v>163</v>
      </c>
      <c r="C121" s="209" t="n">
        <v>40</v>
      </c>
      <c r="D121" s="210" t="n">
        <f aca="false">G121/12</f>
        <v>1.67166666666667</v>
      </c>
      <c r="E121" s="211" t="n">
        <f aca="false">1.35*2</f>
        <v>2.7</v>
      </c>
      <c r="F121" s="211" t="n">
        <f aca="false">0.172*2</f>
        <v>0.344</v>
      </c>
      <c r="G121" s="211" t="n">
        <f aca="false">10.03*2</f>
        <v>20.06</v>
      </c>
      <c r="H121" s="211" t="n">
        <f aca="false">G121*4+F121*9+E121*4</f>
        <v>94.136</v>
      </c>
      <c r="I121" s="211" t="n">
        <v>0.024</v>
      </c>
      <c r="J121" s="211" t="n">
        <v>0</v>
      </c>
      <c r="K121" s="211" t="n">
        <v>0</v>
      </c>
      <c r="L121" s="211" t="n">
        <v>0.42</v>
      </c>
      <c r="M121" s="211" t="n">
        <v>8</v>
      </c>
      <c r="N121" s="211" t="n">
        <v>26</v>
      </c>
      <c r="O121" s="211" t="n">
        <v>5.6</v>
      </c>
      <c r="P121" s="211" t="n">
        <v>0.4</v>
      </c>
    </row>
    <row r="122" customFormat="false" ht="17.1" hidden="false" customHeight="true" outlineLevel="0" collapsed="false">
      <c r="A122" s="207"/>
      <c r="B122" s="208" t="s">
        <v>178</v>
      </c>
      <c r="C122" s="209" t="n">
        <v>25</v>
      </c>
      <c r="D122" s="210" t="n">
        <f aca="false">G122/12</f>
        <v>0.871875</v>
      </c>
      <c r="E122" s="211" t="n">
        <v>1.6625</v>
      </c>
      <c r="F122" s="211" t="n">
        <v>0.3</v>
      </c>
      <c r="G122" s="211" t="n">
        <v>10.4625</v>
      </c>
      <c r="H122" s="211" t="n">
        <f aca="false">G122*4+F122*9+E122*4</f>
        <v>51.2</v>
      </c>
      <c r="I122" s="211" t="n">
        <v>0.13125</v>
      </c>
      <c r="J122" s="211" t="n">
        <v>0.175</v>
      </c>
      <c r="K122" s="211" t="n">
        <v>0</v>
      </c>
      <c r="L122" s="211" t="n">
        <v>0.13125</v>
      </c>
      <c r="M122" s="211" t="n">
        <v>31.9375</v>
      </c>
      <c r="N122" s="211" t="n">
        <v>54.6875</v>
      </c>
      <c r="O122" s="211" t="n">
        <v>17.5</v>
      </c>
      <c r="P122" s="211" t="n">
        <v>1.225</v>
      </c>
    </row>
    <row r="123" customFormat="false" ht="17.1" hidden="false" customHeight="true" outlineLevel="0" collapsed="false">
      <c r="A123" s="207"/>
      <c r="B123" s="208" t="s">
        <v>273</v>
      </c>
      <c r="C123" s="209" t="n">
        <v>150</v>
      </c>
      <c r="D123" s="210" t="n">
        <f aca="false">G123/12</f>
        <v>1.2675702811245</v>
      </c>
      <c r="E123" s="211" t="n">
        <v>0.753012048192771</v>
      </c>
      <c r="F123" s="211" t="n">
        <v>0</v>
      </c>
      <c r="G123" s="211" t="n">
        <v>15.210843373494</v>
      </c>
      <c r="H123" s="211" t="n">
        <f aca="false">G123*4+F123*9+E123*4</f>
        <v>63.855421686747</v>
      </c>
      <c r="I123" s="211" t="n">
        <v>0.0150602409638554</v>
      </c>
      <c r="J123" s="211" t="n">
        <v>3.01204819277108</v>
      </c>
      <c r="K123" s="211" t="n">
        <v>0</v>
      </c>
      <c r="L123" s="211" t="n">
        <v>0.150602409638554</v>
      </c>
      <c r="M123" s="211" t="n">
        <v>10.5421686746988</v>
      </c>
      <c r="N123" s="211" t="n">
        <v>10.5421686746988</v>
      </c>
      <c r="O123" s="211" t="n">
        <v>6.02409638554217</v>
      </c>
      <c r="P123" s="211" t="n">
        <v>2.10843373493976</v>
      </c>
    </row>
    <row r="124" customFormat="false" ht="17.1" hidden="false" customHeight="true" outlineLevel="0" collapsed="false">
      <c r="A124" s="216"/>
      <c r="B124" s="217" t="s">
        <v>245</v>
      </c>
      <c r="C124" s="218" t="n">
        <f aca="false">SUM(C117:C123)</f>
        <v>730</v>
      </c>
      <c r="D124" s="219" t="n">
        <f aca="false">G124/12</f>
        <v>7.4214202811245</v>
      </c>
      <c r="E124" s="220" t="n">
        <f aca="false">SUM(E117:E123)</f>
        <v>17.6232120481928</v>
      </c>
      <c r="F124" s="220" t="n">
        <f aca="false">SUM(F117:F123)</f>
        <v>11.4952</v>
      </c>
      <c r="G124" s="220" t="n">
        <f aca="false">SUM(G117:G123)</f>
        <v>89.057043373494</v>
      </c>
      <c r="H124" s="220" t="n">
        <f aca="false">SUM(H117:H123)</f>
        <v>530.177821686747</v>
      </c>
      <c r="I124" s="220" t="n">
        <f aca="false">SUM(I117:I123)</f>
        <v>0.594510240963855</v>
      </c>
      <c r="J124" s="220" t="n">
        <f aca="false">SUM(J117:J123)</f>
        <v>40.5874481927711</v>
      </c>
      <c r="K124" s="220" t="n">
        <f aca="false">SUM(K117:K123)</f>
        <v>0.171</v>
      </c>
      <c r="L124" s="220" t="n">
        <f aca="false">SUM(L117:L123)</f>
        <v>15.1074524096386</v>
      </c>
      <c r="M124" s="220" t="n">
        <f aca="false">SUM(M117:M123)</f>
        <v>200.148668674699</v>
      </c>
      <c r="N124" s="220" t="n">
        <f aca="false">SUM(N117:N123)</f>
        <v>347.070668674699</v>
      </c>
      <c r="O124" s="220" t="n">
        <f aca="false">SUM(O117:O123)</f>
        <v>110.127096385542</v>
      </c>
      <c r="P124" s="220" t="n">
        <f aca="false">SUM(P117:P123)</f>
        <v>13.2609337349398</v>
      </c>
    </row>
    <row r="125" customFormat="false" ht="17.1" hidden="false" customHeight="true" outlineLevel="0" collapsed="false">
      <c r="A125" s="225" t="s">
        <v>37</v>
      </c>
      <c r="B125" s="225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</row>
    <row r="126" customFormat="false" ht="17.1" hidden="false" customHeight="true" outlineLevel="0" collapsed="false">
      <c r="A126" s="270" t="n">
        <v>81</v>
      </c>
      <c r="B126" s="227" t="s">
        <v>275</v>
      </c>
      <c r="C126" s="228" t="n">
        <v>250</v>
      </c>
      <c r="D126" s="215" t="n">
        <f aca="false">G126/12</f>
        <v>0.713333333333333</v>
      </c>
      <c r="E126" s="224" t="n">
        <v>1.6</v>
      </c>
      <c r="F126" s="224" t="n">
        <v>4.86</v>
      </c>
      <c r="G126" s="224" t="n">
        <v>8.56</v>
      </c>
      <c r="H126" s="224" t="n">
        <f aca="false">E126*4+F126*9+G126*4</f>
        <v>84.38</v>
      </c>
      <c r="I126" s="224" t="n">
        <v>0.03</v>
      </c>
      <c r="J126" s="224" t="n">
        <v>10.93</v>
      </c>
      <c r="K126" s="224" t="n">
        <v>0</v>
      </c>
      <c r="L126" s="224" t="n">
        <v>0.5</v>
      </c>
      <c r="M126" s="224" t="n">
        <v>52.53</v>
      </c>
      <c r="N126" s="224" t="n">
        <v>46.1</v>
      </c>
      <c r="O126" s="224" t="n">
        <v>23.13</v>
      </c>
      <c r="P126" s="249" t="n">
        <v>1.1</v>
      </c>
    </row>
    <row r="127" customFormat="false" ht="17.1" hidden="false" customHeight="true" outlineLevel="0" collapsed="false">
      <c r="A127" s="226" t="s">
        <v>276</v>
      </c>
      <c r="B127" s="262" t="s">
        <v>277</v>
      </c>
      <c r="C127" s="234" t="n">
        <v>80</v>
      </c>
      <c r="D127" s="215" t="n">
        <f aca="false">G127/12</f>
        <v>0.255833333333333</v>
      </c>
      <c r="E127" s="224" t="n">
        <f aca="false">5.29+0.57</f>
        <v>5.86</v>
      </c>
      <c r="F127" s="224" t="n">
        <f aca="false">14.8+1.51</f>
        <v>16.31</v>
      </c>
      <c r="G127" s="224" t="n">
        <f aca="false">1.28+1.79</f>
        <v>3.07</v>
      </c>
      <c r="H127" s="224" t="n">
        <f aca="false">E127*4+F127*9+G127*4</f>
        <v>182.51</v>
      </c>
      <c r="I127" s="224" t="n">
        <v>0.14</v>
      </c>
      <c r="J127" s="224" t="n">
        <v>0.09</v>
      </c>
      <c r="K127" s="224" t="n">
        <v>0</v>
      </c>
      <c r="L127" s="224" t="n">
        <v>0.3</v>
      </c>
      <c r="M127" s="224" t="n">
        <v>9.54</v>
      </c>
      <c r="N127" s="224" t="n">
        <v>63.38</v>
      </c>
      <c r="O127" s="224" t="n">
        <v>11.3</v>
      </c>
      <c r="P127" s="249" t="n">
        <v>0.745</v>
      </c>
    </row>
    <row r="128" customFormat="false" ht="17.1" hidden="false" customHeight="true" outlineLevel="0" collapsed="false">
      <c r="A128" s="226"/>
      <c r="B128" s="227" t="s">
        <v>347</v>
      </c>
      <c r="C128" s="228" t="n">
        <v>155</v>
      </c>
      <c r="D128" s="215" t="n">
        <f aca="false">G128/12</f>
        <v>2.575</v>
      </c>
      <c r="E128" s="224" t="n">
        <v>2.98</v>
      </c>
      <c r="F128" s="224" t="n">
        <v>6.12</v>
      </c>
      <c r="G128" s="224" t="n">
        <v>30.9</v>
      </c>
      <c r="H128" s="224" t="n">
        <f aca="false">E128*4+F128*9+G128*4</f>
        <v>190.6</v>
      </c>
      <c r="I128" s="224" t="n">
        <v>0.026</v>
      </c>
      <c r="J128" s="224" t="n">
        <v>0</v>
      </c>
      <c r="K128" s="224" t="n">
        <v>0.31</v>
      </c>
      <c r="L128" s="224" t="n">
        <v>0.46</v>
      </c>
      <c r="M128" s="224" t="n">
        <v>13.42</v>
      </c>
      <c r="N128" s="224" t="n">
        <v>64.9</v>
      </c>
      <c r="O128" s="224" t="n">
        <v>21.97</v>
      </c>
      <c r="P128" s="249" t="n">
        <v>0.46</v>
      </c>
    </row>
    <row r="129" customFormat="false" ht="17.1" hidden="false" customHeight="true" outlineLevel="0" collapsed="false">
      <c r="A129" s="260"/>
      <c r="B129" s="222" t="s">
        <v>280</v>
      </c>
      <c r="C129" s="223" t="n">
        <v>200</v>
      </c>
      <c r="D129" s="215" t="n">
        <f aca="false">G129/12</f>
        <v>1.73</v>
      </c>
      <c r="E129" s="224" t="n">
        <v>0.68</v>
      </c>
      <c r="F129" s="224" t="n">
        <v>0.28</v>
      </c>
      <c r="G129" s="224" t="n">
        <v>20.76</v>
      </c>
      <c r="H129" s="224" t="n">
        <f aca="false">E129*4+F129*9+G129*4</f>
        <v>88.28</v>
      </c>
      <c r="I129" s="224" t="n">
        <v>0.01</v>
      </c>
      <c r="J129" s="224" t="n">
        <v>100</v>
      </c>
      <c r="K129" s="224" t="n">
        <v>0</v>
      </c>
      <c r="L129" s="224" t="n">
        <v>0</v>
      </c>
      <c r="M129" s="224" t="n">
        <v>21.34</v>
      </c>
      <c r="N129" s="224" t="n">
        <v>3.44</v>
      </c>
      <c r="O129" s="224" t="n">
        <v>3.44</v>
      </c>
      <c r="P129" s="249" t="n">
        <v>0.634</v>
      </c>
    </row>
    <row r="130" customFormat="false" ht="17.1" hidden="false" customHeight="true" outlineLevel="0" collapsed="false">
      <c r="A130" s="226"/>
      <c r="B130" s="227" t="s">
        <v>174</v>
      </c>
      <c r="C130" s="228" t="n">
        <v>200</v>
      </c>
      <c r="D130" s="215" t="n">
        <f aca="false">G130/12</f>
        <v>1.30666666666667</v>
      </c>
      <c r="E130" s="271" t="n">
        <v>0.64</v>
      </c>
      <c r="F130" s="271" t="n">
        <v>0.64</v>
      </c>
      <c r="G130" s="271" t="n">
        <v>15.68</v>
      </c>
      <c r="H130" s="215" t="n">
        <f aca="false">E130*4+F130*9+G130*4</f>
        <v>71.04</v>
      </c>
      <c r="I130" s="229" t="n">
        <v>0.05</v>
      </c>
      <c r="J130" s="229" t="n">
        <v>16</v>
      </c>
      <c r="K130" s="229" t="n">
        <v>0</v>
      </c>
      <c r="L130" s="229" t="n">
        <v>0.2</v>
      </c>
      <c r="M130" s="229" t="n">
        <v>25.6</v>
      </c>
      <c r="N130" s="229" t="n">
        <v>17.6</v>
      </c>
      <c r="O130" s="229" t="n">
        <v>14.4</v>
      </c>
      <c r="P130" s="229" t="n">
        <v>3.52</v>
      </c>
    </row>
    <row r="131" customFormat="false" ht="17.1" hidden="false" customHeight="true" outlineLevel="0" collapsed="false">
      <c r="A131" s="233"/>
      <c r="B131" s="227" t="s">
        <v>177</v>
      </c>
      <c r="C131" s="234" t="n">
        <v>60</v>
      </c>
      <c r="D131" s="215" t="n">
        <f aca="false">G131/12</f>
        <v>2.5075</v>
      </c>
      <c r="E131" s="263" t="n">
        <v>4.05</v>
      </c>
      <c r="F131" s="263" t="n">
        <v>0.51</v>
      </c>
      <c r="G131" s="263" t="n">
        <v>30.09</v>
      </c>
      <c r="H131" s="224" t="n">
        <f aca="false">E131*4+F131*9+G131*4</f>
        <v>141.15</v>
      </c>
      <c r="I131" s="263" t="n">
        <v>0.06</v>
      </c>
      <c r="J131" s="263" t="n">
        <v>0</v>
      </c>
      <c r="K131" s="263" t="n">
        <v>0</v>
      </c>
      <c r="L131" s="263" t="n">
        <v>0.66</v>
      </c>
      <c r="M131" s="263" t="n">
        <v>12</v>
      </c>
      <c r="N131" s="263" t="n">
        <v>39</v>
      </c>
      <c r="O131" s="263" t="n">
        <v>8.4</v>
      </c>
      <c r="P131" s="263" t="n">
        <v>0.66</v>
      </c>
    </row>
    <row r="132" customFormat="false" ht="17.1" hidden="false" customHeight="true" outlineLevel="0" collapsed="false">
      <c r="A132" s="226"/>
      <c r="B132" s="227" t="s">
        <v>178</v>
      </c>
      <c r="C132" s="228" t="n">
        <v>20</v>
      </c>
      <c r="D132" s="215" t="n">
        <f aca="false">G132/12</f>
        <v>0.6975</v>
      </c>
      <c r="E132" s="230" t="n">
        <v>1.33</v>
      </c>
      <c r="F132" s="230" t="n">
        <v>0.24</v>
      </c>
      <c r="G132" s="230" t="n">
        <v>8.37</v>
      </c>
      <c r="H132" s="224" t="n">
        <f aca="false">E132*4+F132*9+G132*4</f>
        <v>40.96</v>
      </c>
      <c r="I132" s="230" t="n">
        <v>0.11</v>
      </c>
      <c r="J132" s="230" t="n">
        <v>0.14</v>
      </c>
      <c r="K132" s="230" t="n">
        <v>0</v>
      </c>
      <c r="L132" s="230" t="n">
        <v>0.11</v>
      </c>
      <c r="M132" s="230" t="n">
        <v>25.55</v>
      </c>
      <c r="N132" s="230" t="n">
        <v>43.75</v>
      </c>
      <c r="O132" s="230" t="n">
        <v>14</v>
      </c>
      <c r="P132" s="232" t="n">
        <v>0.98</v>
      </c>
    </row>
    <row r="133" customFormat="false" ht="17.1" hidden="false" customHeight="true" outlineLevel="0" collapsed="false">
      <c r="A133" s="250"/>
      <c r="B133" s="251" t="s">
        <v>179</v>
      </c>
      <c r="C133" s="252" t="n">
        <f aca="false">SUM(C126:C132)</f>
        <v>965</v>
      </c>
      <c r="D133" s="237" t="n">
        <f aca="false">G133/12</f>
        <v>9.78583333333333</v>
      </c>
      <c r="E133" s="253" t="n">
        <f aca="false">SUM(E126:E132)</f>
        <v>17.14</v>
      </c>
      <c r="F133" s="253" t="n">
        <f aca="false">SUM(F126:F132)</f>
        <v>28.96</v>
      </c>
      <c r="G133" s="253" t="n">
        <f aca="false">SUM(G126:G132)</f>
        <v>117.43</v>
      </c>
      <c r="H133" s="253" t="n">
        <f aca="false">SUM(H126:H132)</f>
        <v>798.92</v>
      </c>
      <c r="I133" s="253" t="n">
        <f aca="false">SUM(I126:I132)</f>
        <v>0.426</v>
      </c>
      <c r="J133" s="253" t="n">
        <f aca="false">SUM(J126:J132)</f>
        <v>127.16</v>
      </c>
      <c r="K133" s="253" t="n">
        <f aca="false">SUM(K126:K132)</f>
        <v>0.31</v>
      </c>
      <c r="L133" s="253" t="n">
        <f aca="false">SUM(L126:L132)</f>
        <v>2.23</v>
      </c>
      <c r="M133" s="253" t="n">
        <f aca="false">SUM(M126:M132)</f>
        <v>159.98</v>
      </c>
      <c r="N133" s="253" t="n">
        <f aca="false">SUM(N126:N132)</f>
        <v>278.17</v>
      </c>
      <c r="O133" s="253" t="n">
        <f aca="false">SUM(O126:O132)</f>
        <v>96.64</v>
      </c>
      <c r="P133" s="253" t="n">
        <f aca="false">SUM(P126:P132)</f>
        <v>8.099</v>
      </c>
    </row>
    <row r="134" customFormat="false" ht="17.1" hidden="false" customHeight="true" outlineLevel="0" collapsed="false">
      <c r="A134" s="254" t="s">
        <v>348</v>
      </c>
      <c r="B134" s="254"/>
      <c r="C134" s="239"/>
      <c r="D134" s="239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</row>
    <row r="135" customFormat="false" ht="17.1" hidden="false" customHeight="true" outlineLevel="0" collapsed="false">
      <c r="A135" s="225" t="s">
        <v>151</v>
      </c>
      <c r="B135" s="225"/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</row>
    <row r="136" customFormat="false" ht="17.1" hidden="false" customHeight="true" outlineLevel="0" collapsed="false">
      <c r="A136" s="207"/>
      <c r="B136" s="208" t="s">
        <v>282</v>
      </c>
      <c r="C136" s="209" t="n">
        <v>80</v>
      </c>
      <c r="D136" s="210" t="n">
        <f aca="false">G136/12</f>
        <v>0.12635</v>
      </c>
      <c r="E136" s="211" t="n">
        <v>0.5586</v>
      </c>
      <c r="F136" s="211" t="n">
        <v>0.0798</v>
      </c>
      <c r="G136" s="211" t="n">
        <v>1.5162</v>
      </c>
      <c r="H136" s="211" t="n">
        <f aca="false">G136*4+F136*9+E136*4</f>
        <v>9.0174</v>
      </c>
      <c r="I136" s="211" t="n">
        <v>0.0266</v>
      </c>
      <c r="J136" s="211" t="n">
        <v>3.9102</v>
      </c>
      <c r="K136" s="211" t="n">
        <v>0</v>
      </c>
      <c r="L136" s="211" t="n">
        <v>0.0798</v>
      </c>
      <c r="M136" s="211" t="n">
        <v>13.566</v>
      </c>
      <c r="N136" s="211" t="n">
        <v>23.94</v>
      </c>
      <c r="O136" s="211" t="n">
        <v>11.172</v>
      </c>
      <c r="P136" s="211" t="n">
        <v>0.399</v>
      </c>
    </row>
    <row r="137" customFormat="false" ht="17.1" hidden="false" customHeight="true" outlineLevel="0" collapsed="false">
      <c r="A137" s="207" t="n">
        <v>278</v>
      </c>
      <c r="B137" s="208" t="s">
        <v>349</v>
      </c>
      <c r="C137" s="209" t="n">
        <v>60</v>
      </c>
      <c r="D137" s="210" t="n">
        <f aca="false">G137/12</f>
        <v>0.465833333333333</v>
      </c>
      <c r="E137" s="224" t="n">
        <v>4.27</v>
      </c>
      <c r="F137" s="224" t="n">
        <v>4.77</v>
      </c>
      <c r="G137" s="224" t="n">
        <v>5.59</v>
      </c>
      <c r="H137" s="211" t="n">
        <f aca="false">G137*4+F137*9+E137*4</f>
        <v>82.37</v>
      </c>
      <c r="I137" s="224" t="n">
        <v>0.02</v>
      </c>
      <c r="J137" s="224" t="n">
        <v>0.39</v>
      </c>
      <c r="K137" s="224" t="n">
        <v>0.18</v>
      </c>
      <c r="L137" s="224" t="n">
        <v>0</v>
      </c>
      <c r="M137" s="224" t="n">
        <v>15.2</v>
      </c>
      <c r="N137" s="224" t="n">
        <v>48.2</v>
      </c>
      <c r="O137" s="224" t="n">
        <v>9.99</v>
      </c>
      <c r="P137" s="224" t="n">
        <v>0.47</v>
      </c>
    </row>
    <row r="138" customFormat="false" ht="17.1" hidden="false" customHeight="true" outlineLevel="0" collapsed="false">
      <c r="A138" s="255" t="n">
        <v>330</v>
      </c>
      <c r="B138" s="208" t="s">
        <v>350</v>
      </c>
      <c r="C138" s="209" t="n">
        <v>50</v>
      </c>
      <c r="D138" s="210" t="n">
        <f aca="false">G138/12</f>
        <v>0.244166666666667</v>
      </c>
      <c r="E138" s="224" t="n">
        <v>0.7</v>
      </c>
      <c r="F138" s="224" t="n">
        <v>2.49</v>
      </c>
      <c r="G138" s="224" t="n">
        <v>2.93</v>
      </c>
      <c r="H138" s="211" t="n">
        <f aca="false">G138*4+F138*9+E138*4</f>
        <v>36.93</v>
      </c>
      <c r="I138" s="224" t="n">
        <v>0.01</v>
      </c>
      <c r="J138" s="224" t="n">
        <v>0.019</v>
      </c>
      <c r="K138" s="224" t="n">
        <v>0.17</v>
      </c>
      <c r="L138" s="224" t="n">
        <v>0</v>
      </c>
      <c r="M138" s="224" t="n">
        <v>13.65</v>
      </c>
      <c r="N138" s="224" t="n">
        <v>11.36</v>
      </c>
      <c r="O138" s="224" t="n">
        <v>2.64</v>
      </c>
      <c r="P138" s="224" t="n">
        <v>0.1</v>
      </c>
    </row>
    <row r="139" customFormat="false" ht="17.1" hidden="false" customHeight="true" outlineLevel="0" collapsed="false">
      <c r="A139" s="207" t="n">
        <v>302</v>
      </c>
      <c r="B139" s="208" t="s">
        <v>351</v>
      </c>
      <c r="C139" s="209" t="n">
        <v>155</v>
      </c>
      <c r="D139" s="210" t="n">
        <f aca="false">G139/12</f>
        <v>3.25</v>
      </c>
      <c r="E139" s="215" t="n">
        <v>7.8</v>
      </c>
      <c r="F139" s="215" t="n">
        <v>3.6</v>
      </c>
      <c r="G139" s="215" t="n">
        <v>39</v>
      </c>
      <c r="H139" s="211" t="n">
        <f aca="false">G139*4+F139*9+E139*4</f>
        <v>219.6</v>
      </c>
      <c r="I139" s="215" t="n">
        <v>0.18</v>
      </c>
      <c r="J139" s="215" t="n">
        <v>0</v>
      </c>
      <c r="K139" s="215" t="n">
        <v>0.35</v>
      </c>
      <c r="L139" s="215" t="n">
        <v>0.44</v>
      </c>
      <c r="M139" s="215" t="n">
        <v>23.55</v>
      </c>
      <c r="N139" s="215" t="n">
        <v>185.6</v>
      </c>
      <c r="O139" s="215" t="n">
        <v>123.9</v>
      </c>
      <c r="P139" s="215" t="n">
        <v>4.2</v>
      </c>
    </row>
    <row r="140" customFormat="false" ht="17.1" hidden="false" customHeight="true" outlineLevel="0" collapsed="false">
      <c r="A140" s="207" t="n">
        <v>342</v>
      </c>
      <c r="B140" s="208" t="s">
        <v>187</v>
      </c>
      <c r="C140" s="209" t="n">
        <v>200</v>
      </c>
      <c r="D140" s="210" t="n">
        <f aca="false">G140/12</f>
        <v>0.866666666666667</v>
      </c>
      <c r="E140" s="211" t="n">
        <v>0.6</v>
      </c>
      <c r="F140" s="211" t="n">
        <v>0.4</v>
      </c>
      <c r="G140" s="211" t="n">
        <v>10.4</v>
      </c>
      <c r="H140" s="211" t="n">
        <f aca="false">G140*4+F140*9+E140*4</f>
        <v>47.6</v>
      </c>
      <c r="I140" s="211" t="n">
        <v>0.02</v>
      </c>
      <c r="J140" s="211" t="n">
        <v>3.4</v>
      </c>
      <c r="K140" s="211" t="n">
        <v>0</v>
      </c>
      <c r="L140" s="211" t="n">
        <v>0.4</v>
      </c>
      <c r="M140" s="211" t="n">
        <v>21.2</v>
      </c>
      <c r="N140" s="211" t="n">
        <v>22.6</v>
      </c>
      <c r="O140" s="211" t="n">
        <v>14.6</v>
      </c>
      <c r="P140" s="211" t="n">
        <v>3.2</v>
      </c>
    </row>
    <row r="141" customFormat="false" ht="17.1" hidden="false" customHeight="true" outlineLevel="0" collapsed="false">
      <c r="A141" s="207"/>
      <c r="B141" s="208" t="s">
        <v>178</v>
      </c>
      <c r="C141" s="209" t="n">
        <v>25</v>
      </c>
      <c r="D141" s="210" t="n">
        <f aca="false">G141/12</f>
        <v>0.871875</v>
      </c>
      <c r="E141" s="211" t="n">
        <v>1.6625</v>
      </c>
      <c r="F141" s="211" t="n">
        <v>0.3</v>
      </c>
      <c r="G141" s="211" t="n">
        <v>10.4625</v>
      </c>
      <c r="H141" s="211" t="n">
        <f aca="false">G141*4+F141*9+E141*4</f>
        <v>51.2</v>
      </c>
      <c r="I141" s="211" t="n">
        <v>0.13125</v>
      </c>
      <c r="J141" s="211" t="n">
        <v>0.175</v>
      </c>
      <c r="K141" s="211" t="n">
        <v>0</v>
      </c>
      <c r="L141" s="211" t="n">
        <v>0.13125</v>
      </c>
      <c r="M141" s="211" t="n">
        <v>31.9375</v>
      </c>
      <c r="N141" s="211" t="n">
        <v>54.6875</v>
      </c>
      <c r="O141" s="211" t="n">
        <v>17.5</v>
      </c>
      <c r="P141" s="211" t="n">
        <v>1.225</v>
      </c>
    </row>
    <row r="142" customFormat="false" ht="17.1" hidden="false" customHeight="true" outlineLevel="0" collapsed="false">
      <c r="A142" s="265"/>
      <c r="B142" s="208" t="s">
        <v>163</v>
      </c>
      <c r="C142" s="209" t="n">
        <v>40</v>
      </c>
      <c r="D142" s="210" t="n">
        <f aca="false">G142/12</f>
        <v>1.67166666666667</v>
      </c>
      <c r="E142" s="211" t="n">
        <f aca="false">1.35*2</f>
        <v>2.7</v>
      </c>
      <c r="F142" s="211" t="n">
        <f aca="false">0.172*2</f>
        <v>0.344</v>
      </c>
      <c r="G142" s="211" t="n">
        <f aca="false">10.03*2</f>
        <v>20.06</v>
      </c>
      <c r="H142" s="211" t="n">
        <f aca="false">G142*4+F142*9+E142*4</f>
        <v>94.136</v>
      </c>
      <c r="I142" s="211" t="n">
        <v>0.024</v>
      </c>
      <c r="J142" s="211" t="n">
        <v>0</v>
      </c>
      <c r="K142" s="211" t="n">
        <v>0</v>
      </c>
      <c r="L142" s="211" t="n">
        <v>0.42</v>
      </c>
      <c r="M142" s="211" t="n">
        <v>8</v>
      </c>
      <c r="N142" s="211" t="n">
        <v>26</v>
      </c>
      <c r="O142" s="211" t="n">
        <v>5.6</v>
      </c>
      <c r="P142" s="211" t="n">
        <v>0.4</v>
      </c>
    </row>
    <row r="143" customFormat="false" ht="17.1" hidden="false" customHeight="true" outlineLevel="0" collapsed="false">
      <c r="A143" s="272"/>
      <c r="B143" s="273" t="s">
        <v>287</v>
      </c>
      <c r="C143" s="274" t="n">
        <v>25</v>
      </c>
      <c r="D143" s="210" t="n">
        <f aca="false">G143/12</f>
        <v>1.39583333333333</v>
      </c>
      <c r="E143" s="224" t="n">
        <f aca="false">7.5*0.25</f>
        <v>1.875</v>
      </c>
      <c r="F143" s="224" t="n">
        <f aca="false">18*0.25</f>
        <v>4.5</v>
      </c>
      <c r="G143" s="224" t="n">
        <f aca="false">67*0.25</f>
        <v>16.75</v>
      </c>
      <c r="H143" s="211" t="n">
        <f aca="false">G143*4+F143*9+E143*4</f>
        <v>115</v>
      </c>
      <c r="I143" s="224" t="n">
        <v>0.03</v>
      </c>
      <c r="J143" s="224" t="n">
        <v>0</v>
      </c>
      <c r="K143" s="224" t="n">
        <v>0.2</v>
      </c>
      <c r="L143" s="224" t="n">
        <v>0</v>
      </c>
      <c r="M143" s="224" t="n">
        <v>7.24</v>
      </c>
      <c r="N143" s="224" t="n">
        <v>26.87</v>
      </c>
      <c r="O143" s="224" t="n">
        <v>5.5</v>
      </c>
      <c r="P143" s="224" t="n">
        <v>0.45</v>
      </c>
    </row>
    <row r="144" customFormat="false" ht="17.1" hidden="false" customHeight="true" outlineLevel="0" collapsed="false">
      <c r="A144" s="216"/>
      <c r="B144" s="217" t="s">
        <v>245</v>
      </c>
      <c r="C144" s="218" t="n">
        <f aca="false">SUM(C136:C143)</f>
        <v>635</v>
      </c>
      <c r="D144" s="219" t="n">
        <f aca="false">G144/12</f>
        <v>8.89239166666667</v>
      </c>
      <c r="E144" s="220" t="n">
        <f aca="false">SUM(E136:E143)</f>
        <v>20.1661</v>
      </c>
      <c r="F144" s="220" t="n">
        <f aca="false">SUM(F136:F143)</f>
        <v>16.4838</v>
      </c>
      <c r="G144" s="220" t="n">
        <f aca="false">SUM(G136:G143)</f>
        <v>106.7087</v>
      </c>
      <c r="H144" s="220" t="n">
        <f aca="false">SUM(H136:H143)</f>
        <v>655.8534</v>
      </c>
      <c r="I144" s="220" t="n">
        <f aca="false">SUM(I136:I143)</f>
        <v>0.44185</v>
      </c>
      <c r="J144" s="220" t="n">
        <f aca="false">SUM(J136:J143)</f>
        <v>7.8942</v>
      </c>
      <c r="K144" s="220" t="n">
        <f aca="false">SUM(K136:K143)</f>
        <v>0.9</v>
      </c>
      <c r="L144" s="220" t="n">
        <f aca="false">SUM(L136:L143)</f>
        <v>1.47105</v>
      </c>
      <c r="M144" s="220" t="n">
        <f aca="false">SUM(M136:M143)</f>
        <v>134.3435</v>
      </c>
      <c r="N144" s="220" t="n">
        <f aca="false">SUM(N136:N143)</f>
        <v>399.2575</v>
      </c>
      <c r="O144" s="220" t="n">
        <f aca="false">SUM(O136:O143)</f>
        <v>190.902</v>
      </c>
      <c r="P144" s="220" t="n">
        <f aca="false">SUM(P136:P143)</f>
        <v>10.444</v>
      </c>
    </row>
    <row r="145" customFormat="false" ht="17.1" hidden="false" customHeight="true" outlineLevel="0" collapsed="false">
      <c r="A145" s="225" t="s">
        <v>37</v>
      </c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</row>
    <row r="146" customFormat="false" ht="17.1" hidden="false" customHeight="true" outlineLevel="0" collapsed="false">
      <c r="A146" s="247"/>
      <c r="B146" s="227" t="s">
        <v>288</v>
      </c>
      <c r="C146" s="228" t="n">
        <v>60</v>
      </c>
      <c r="D146" s="215" t="n">
        <f aca="false">G146/12</f>
        <v>0.095</v>
      </c>
      <c r="E146" s="215" t="n">
        <v>0.42</v>
      </c>
      <c r="F146" s="215" t="n">
        <v>0.06</v>
      </c>
      <c r="G146" s="215" t="n">
        <v>1.14</v>
      </c>
      <c r="H146" s="215" t="n">
        <f aca="false">E146*4+F146*9+G146*4</f>
        <v>6.78</v>
      </c>
      <c r="I146" s="215" t="n">
        <v>0.024</v>
      </c>
      <c r="J146" s="215" t="n">
        <v>2.94</v>
      </c>
      <c r="K146" s="215" t="n">
        <v>0</v>
      </c>
      <c r="L146" s="215" t="n">
        <v>0</v>
      </c>
      <c r="M146" s="215" t="n">
        <v>10.2</v>
      </c>
      <c r="N146" s="215" t="n">
        <v>18</v>
      </c>
      <c r="O146" s="215" t="n">
        <v>8.4</v>
      </c>
      <c r="P146" s="215" t="n">
        <v>0.3</v>
      </c>
    </row>
    <row r="147" customFormat="false" ht="17.1" hidden="false" customHeight="true" outlineLevel="0" collapsed="false">
      <c r="A147" s="275" t="s">
        <v>289</v>
      </c>
      <c r="B147" s="276" t="s">
        <v>352</v>
      </c>
      <c r="C147" s="258" t="n">
        <v>250</v>
      </c>
      <c r="D147" s="215" t="n">
        <f aca="false">G147/12</f>
        <v>1.075</v>
      </c>
      <c r="E147" s="215" t="n">
        <v>2.38</v>
      </c>
      <c r="F147" s="215" t="n">
        <v>5.077</v>
      </c>
      <c r="G147" s="215" t="n">
        <v>12.9</v>
      </c>
      <c r="H147" s="215" t="n">
        <f aca="false">E147*4+F147*9+G147*4</f>
        <v>106.813</v>
      </c>
      <c r="I147" s="215" t="n">
        <v>0.055</v>
      </c>
      <c r="J147" s="215" t="n">
        <v>0.95</v>
      </c>
      <c r="K147" s="215" t="n">
        <v>0</v>
      </c>
      <c r="L147" s="215" t="n">
        <v>0.2</v>
      </c>
      <c r="M147" s="215" t="n">
        <v>127.3</v>
      </c>
      <c r="N147" s="215" t="n">
        <v>136.77</v>
      </c>
      <c r="O147" s="215" t="n">
        <v>15.22</v>
      </c>
      <c r="P147" s="215" t="n">
        <v>0.72</v>
      </c>
    </row>
    <row r="148" customFormat="false" ht="17.1" hidden="false" customHeight="true" outlineLevel="0" collapsed="false">
      <c r="A148" s="260" t="n">
        <v>234</v>
      </c>
      <c r="B148" s="222" t="s">
        <v>291</v>
      </c>
      <c r="C148" s="223" t="n">
        <v>80</v>
      </c>
      <c r="D148" s="215" t="n">
        <f aca="false">G148/12</f>
        <v>0.830833333333333</v>
      </c>
      <c r="E148" s="215" t="n">
        <v>6.99</v>
      </c>
      <c r="F148" s="215" t="n">
        <v>5.8</v>
      </c>
      <c r="G148" s="215" t="n">
        <v>9.97</v>
      </c>
      <c r="H148" s="215" t="n">
        <f aca="false">E148*4+F148*9+G148*4</f>
        <v>120.04</v>
      </c>
      <c r="I148" s="215" t="n">
        <v>0.047</v>
      </c>
      <c r="J148" s="215" t="n">
        <v>0.88</v>
      </c>
      <c r="K148" s="215" t="n">
        <v>0.15</v>
      </c>
      <c r="L148" s="215" t="n">
        <v>0.4</v>
      </c>
      <c r="M148" s="215" t="n">
        <v>40.92</v>
      </c>
      <c r="N148" s="215" t="n">
        <v>92.31</v>
      </c>
      <c r="O148" s="215" t="n">
        <v>27.56</v>
      </c>
      <c r="P148" s="215" t="n">
        <v>0.77</v>
      </c>
    </row>
    <row r="149" customFormat="false" ht="17.1" hidden="false" customHeight="true" outlineLevel="0" collapsed="false">
      <c r="A149" s="256" t="n">
        <v>125</v>
      </c>
      <c r="B149" s="257" t="s">
        <v>353</v>
      </c>
      <c r="C149" s="258" t="n">
        <v>145</v>
      </c>
      <c r="D149" s="215" t="n">
        <f aca="false">G149/12</f>
        <v>1.545</v>
      </c>
      <c r="E149" s="224" t="n">
        <v>2.67</v>
      </c>
      <c r="F149" s="224" t="n">
        <v>5.24</v>
      </c>
      <c r="G149" s="224" t="n">
        <v>18.54</v>
      </c>
      <c r="H149" s="215" t="n">
        <f aca="false">E149*4+F149*9+G149*4</f>
        <v>132</v>
      </c>
      <c r="I149" s="224" t="n">
        <v>0.15</v>
      </c>
      <c r="J149" s="224" t="n">
        <v>19.11</v>
      </c>
      <c r="K149" s="224" t="n">
        <v>0.08</v>
      </c>
      <c r="L149" s="224" t="n">
        <v>0</v>
      </c>
      <c r="M149" s="224" t="n">
        <v>18.1</v>
      </c>
      <c r="N149" s="224" t="n">
        <v>73.9</v>
      </c>
      <c r="O149" s="224" t="n">
        <v>26.92</v>
      </c>
      <c r="P149" s="249" t="n">
        <v>1.08</v>
      </c>
    </row>
    <row r="150" customFormat="false" ht="17.1" hidden="false" customHeight="true" outlineLevel="0" collapsed="false">
      <c r="A150" s="226" t="n">
        <v>397</v>
      </c>
      <c r="B150" s="227" t="s">
        <v>297</v>
      </c>
      <c r="C150" s="228" t="n">
        <v>200</v>
      </c>
      <c r="D150" s="215" t="n">
        <f aca="false">G150/12</f>
        <v>2.29166666666667</v>
      </c>
      <c r="E150" s="230" t="n">
        <v>0.12</v>
      </c>
      <c r="F150" s="230" t="n">
        <v>0.1</v>
      </c>
      <c r="G150" s="230" t="n">
        <v>27.5</v>
      </c>
      <c r="H150" s="224" t="n">
        <f aca="false">E150*4+F150*9+G150*4</f>
        <v>111.38</v>
      </c>
      <c r="I150" s="230" t="n">
        <v>0.01</v>
      </c>
      <c r="J150" s="230" t="n">
        <v>2.07</v>
      </c>
      <c r="K150" s="230" t="n">
        <v>0</v>
      </c>
      <c r="L150" s="230" t="n">
        <v>0</v>
      </c>
      <c r="M150" s="230" t="n">
        <v>16.2</v>
      </c>
      <c r="N150" s="230" t="n">
        <v>7.2</v>
      </c>
      <c r="O150" s="230" t="n">
        <v>7.51</v>
      </c>
      <c r="P150" s="232" t="n">
        <v>0.89</v>
      </c>
    </row>
    <row r="151" customFormat="false" ht="17.1" hidden="false" customHeight="true" outlineLevel="0" collapsed="false">
      <c r="A151" s="233"/>
      <c r="B151" s="227" t="s">
        <v>177</v>
      </c>
      <c r="C151" s="234" t="n">
        <v>60</v>
      </c>
      <c r="D151" s="215" t="n">
        <f aca="false">G151/12</f>
        <v>2.5075</v>
      </c>
      <c r="E151" s="263" t="n">
        <v>4.05</v>
      </c>
      <c r="F151" s="263" t="n">
        <v>0.51</v>
      </c>
      <c r="G151" s="263" t="n">
        <v>30.09</v>
      </c>
      <c r="H151" s="224" t="n">
        <f aca="false">E151*4+F151*9+G151*4</f>
        <v>141.15</v>
      </c>
      <c r="I151" s="263" t="n">
        <v>0.06</v>
      </c>
      <c r="J151" s="263" t="n">
        <v>0</v>
      </c>
      <c r="K151" s="263" t="n">
        <v>0</v>
      </c>
      <c r="L151" s="263" t="n">
        <v>0.66</v>
      </c>
      <c r="M151" s="263" t="n">
        <v>12</v>
      </c>
      <c r="N151" s="263" t="n">
        <v>39</v>
      </c>
      <c r="O151" s="263" t="n">
        <v>8.4</v>
      </c>
      <c r="P151" s="263" t="n">
        <v>0.66</v>
      </c>
    </row>
    <row r="152" customFormat="false" ht="17.1" hidden="false" customHeight="true" outlineLevel="0" collapsed="false">
      <c r="A152" s="226"/>
      <c r="B152" s="227" t="s">
        <v>178</v>
      </c>
      <c r="C152" s="228" t="n">
        <v>40</v>
      </c>
      <c r="D152" s="215" t="n">
        <f aca="false">G152/12</f>
        <v>1.395</v>
      </c>
      <c r="E152" s="230" t="n">
        <v>2.66</v>
      </c>
      <c r="F152" s="230" t="n">
        <v>0.48</v>
      </c>
      <c r="G152" s="230" t="n">
        <v>16.74</v>
      </c>
      <c r="H152" s="215" t="n">
        <f aca="false">E152*4+F152*9+G152*4</f>
        <v>81.92</v>
      </c>
      <c r="I152" s="230" t="n">
        <v>0.22</v>
      </c>
      <c r="J152" s="230" t="n">
        <v>0.28</v>
      </c>
      <c r="K152" s="230" t="n">
        <v>0</v>
      </c>
      <c r="L152" s="230" t="n">
        <v>0.22</v>
      </c>
      <c r="M152" s="230" t="n">
        <v>51.1</v>
      </c>
      <c r="N152" s="230" t="n">
        <v>87.5</v>
      </c>
      <c r="O152" s="230" t="n">
        <v>28</v>
      </c>
      <c r="P152" s="232" t="n">
        <v>1.96</v>
      </c>
    </row>
    <row r="153" customFormat="false" ht="17.1" hidden="false" customHeight="true" outlineLevel="0" collapsed="false">
      <c r="A153" s="226"/>
      <c r="B153" s="227" t="s">
        <v>203</v>
      </c>
      <c r="C153" s="228" t="n">
        <v>200</v>
      </c>
      <c r="D153" s="215" t="n">
        <f aca="false">G153/12</f>
        <v>0.5</v>
      </c>
      <c r="E153" s="263" t="n">
        <f aca="false">2.5*2</f>
        <v>5</v>
      </c>
      <c r="F153" s="263" t="n">
        <f aca="false">2.5*2</f>
        <v>5</v>
      </c>
      <c r="G153" s="263" t="n">
        <f aca="false">8*0.75</f>
        <v>6</v>
      </c>
      <c r="H153" s="224" t="n">
        <f aca="false">E153*4+F153*9+G153*4</f>
        <v>89</v>
      </c>
      <c r="I153" s="263" t="n">
        <v>0.08</v>
      </c>
      <c r="J153" s="263" t="n">
        <v>2.6</v>
      </c>
      <c r="K153" s="263" t="n">
        <v>0.4</v>
      </c>
      <c r="L153" s="263" t="n">
        <v>0.5</v>
      </c>
      <c r="M153" s="263" t="n">
        <v>240</v>
      </c>
      <c r="N153" s="263" t="n">
        <v>180</v>
      </c>
      <c r="O153" s="263" t="n">
        <v>28</v>
      </c>
      <c r="P153" s="263" t="n">
        <v>0.2</v>
      </c>
    </row>
    <row r="154" customFormat="false" ht="17.1" hidden="false" customHeight="true" outlineLevel="0" collapsed="false">
      <c r="A154" s="250"/>
      <c r="B154" s="251" t="s">
        <v>179</v>
      </c>
      <c r="C154" s="252" t="n">
        <f aca="false">SUM(C146:C153)</f>
        <v>1035</v>
      </c>
      <c r="D154" s="237" t="n">
        <f aca="false">G154/12</f>
        <v>9.74</v>
      </c>
      <c r="E154" s="253" t="n">
        <f aca="false">SUM(E146:E152)</f>
        <v>19.29</v>
      </c>
      <c r="F154" s="253" t="n">
        <f aca="false">SUM(F146:F152)</f>
        <v>17.267</v>
      </c>
      <c r="G154" s="253" t="n">
        <f aca="false">SUM(G146:G152)</f>
        <v>116.88</v>
      </c>
      <c r="H154" s="253" t="n">
        <f aca="false">SUM(H146:H152)</f>
        <v>700.083</v>
      </c>
      <c r="I154" s="253" t="n">
        <f aca="false">SUM(I146:I152)</f>
        <v>0.566</v>
      </c>
      <c r="J154" s="253" t="n">
        <f aca="false">SUM(J146:J152)</f>
        <v>26.23</v>
      </c>
      <c r="K154" s="253" t="n">
        <f aca="false">SUM(K146:K152)</f>
        <v>0.23</v>
      </c>
      <c r="L154" s="253" t="n">
        <f aca="false">SUM(L146:L152)</f>
        <v>1.48</v>
      </c>
      <c r="M154" s="253" t="n">
        <f aca="false">SUM(M146:M152)</f>
        <v>275.82</v>
      </c>
      <c r="N154" s="253" t="n">
        <f aca="false">SUM(N146:N152)</f>
        <v>454.68</v>
      </c>
      <c r="O154" s="253" t="n">
        <f aca="false">SUM(O146:O152)</f>
        <v>122.01</v>
      </c>
      <c r="P154" s="253" t="n">
        <f aca="false">SUM(P146:P152)</f>
        <v>6.38</v>
      </c>
    </row>
    <row r="155" customFormat="false" ht="17.1" hidden="false" customHeight="true" outlineLevel="0" collapsed="false">
      <c r="A155" s="254" t="s">
        <v>354</v>
      </c>
      <c r="B155" s="254"/>
      <c r="C155" s="239"/>
      <c r="D155" s="239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</row>
    <row r="156" customFormat="false" ht="17.1" hidden="false" customHeight="true" outlineLevel="0" collapsed="false">
      <c r="A156" s="225" t="s">
        <v>151</v>
      </c>
      <c r="B156" s="225"/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</row>
    <row r="157" customFormat="false" ht="17.1" hidden="false" customHeight="true" outlineLevel="0" collapsed="false">
      <c r="A157" s="207" t="n">
        <v>222</v>
      </c>
      <c r="B157" s="208" t="s">
        <v>355</v>
      </c>
      <c r="C157" s="209" t="n">
        <v>160</v>
      </c>
      <c r="D157" s="210" t="n">
        <f aca="false">G157/12</f>
        <v>2.79</v>
      </c>
      <c r="E157" s="224" t="n">
        <v>16.48</v>
      </c>
      <c r="F157" s="224" t="n">
        <v>13.92</v>
      </c>
      <c r="G157" s="224" t="n">
        <v>33.48</v>
      </c>
      <c r="H157" s="224" t="n">
        <f aca="false">G157*4+F157*9+E157*4</f>
        <v>325.12</v>
      </c>
      <c r="I157" s="224" t="n">
        <v>0.1</v>
      </c>
      <c r="J157" s="224" t="n">
        <v>0.42</v>
      </c>
      <c r="K157" s="224" t="n">
        <v>0.83</v>
      </c>
      <c r="L157" s="224" t="n">
        <v>0</v>
      </c>
      <c r="M157" s="224" t="n">
        <v>170.72</v>
      </c>
      <c r="N157" s="224" t="n">
        <v>224.08</v>
      </c>
      <c r="O157" s="224" t="n">
        <v>29.82</v>
      </c>
      <c r="P157" s="224" t="n">
        <v>1.18</v>
      </c>
    </row>
    <row r="158" customFormat="false" ht="17.1" hidden="false" customHeight="true" outlineLevel="0" collapsed="false">
      <c r="A158" s="245" t="n">
        <v>327</v>
      </c>
      <c r="B158" s="277" t="s">
        <v>356</v>
      </c>
      <c r="C158" s="278" t="n">
        <v>15</v>
      </c>
      <c r="D158" s="210" t="n">
        <f aca="false">G158/12</f>
        <v>0.711779448621554</v>
      </c>
      <c r="E158" s="211" t="n">
        <v>1.12781954887218</v>
      </c>
      <c r="F158" s="211" t="n">
        <v>0.00300751879699248</v>
      </c>
      <c r="G158" s="211" t="n">
        <v>8.54135338345865</v>
      </c>
      <c r="H158" s="224" t="n">
        <f aca="false">G158*4+F158*9+E158*4</f>
        <v>38.7037593984962</v>
      </c>
      <c r="I158" s="211" t="n">
        <v>0.0075187969924812</v>
      </c>
      <c r="J158" s="211" t="n">
        <v>0.150375939849624</v>
      </c>
      <c r="K158" s="211" t="n">
        <v>0</v>
      </c>
      <c r="L158" s="211" t="n">
        <v>0</v>
      </c>
      <c r="M158" s="211" t="n">
        <v>47.6691729323308</v>
      </c>
      <c r="N158" s="211" t="n">
        <v>34.4360902255639</v>
      </c>
      <c r="O158" s="211" t="n">
        <v>5.11278195488722</v>
      </c>
      <c r="P158" s="211" t="n">
        <v>0.0300751879699248</v>
      </c>
    </row>
    <row r="159" customFormat="false" ht="17.1" hidden="false" customHeight="true" outlineLevel="0" collapsed="false">
      <c r="A159" s="207" t="n">
        <v>397</v>
      </c>
      <c r="B159" s="208" t="s">
        <v>162</v>
      </c>
      <c r="C159" s="209" t="n">
        <v>200</v>
      </c>
      <c r="D159" s="210" t="n">
        <f aca="false">G159/12</f>
        <v>1.45833333333333</v>
      </c>
      <c r="E159" s="215" t="n">
        <v>4.07</v>
      </c>
      <c r="F159" s="215" t="n">
        <v>3.5</v>
      </c>
      <c r="G159" s="215" t="n">
        <v>17.5</v>
      </c>
      <c r="H159" s="224" t="n">
        <f aca="false">G159*4+F159*9+E159*4</f>
        <v>117.78</v>
      </c>
      <c r="I159" s="215" t="n">
        <f aca="false">0.28*0.18</f>
        <v>0.0504</v>
      </c>
      <c r="J159" s="215" t="n">
        <v>1.57</v>
      </c>
      <c r="K159" s="215" t="n">
        <v>0.24</v>
      </c>
      <c r="L159" s="215" t="n">
        <v>0.2</v>
      </c>
      <c r="M159" s="215" t="n">
        <v>152.2</v>
      </c>
      <c r="N159" s="215" t="n">
        <v>124.5</v>
      </c>
      <c r="O159" s="215" t="n">
        <v>21.34</v>
      </c>
      <c r="P159" s="215" t="n">
        <v>0.47</v>
      </c>
    </row>
    <row r="160" customFormat="false" ht="17.1" hidden="false" customHeight="true" outlineLevel="0" collapsed="false">
      <c r="A160" s="265"/>
      <c r="B160" s="208" t="s">
        <v>163</v>
      </c>
      <c r="C160" s="209" t="n">
        <v>40</v>
      </c>
      <c r="D160" s="210" t="n">
        <f aca="false">G160/12</f>
        <v>1.67166666666667</v>
      </c>
      <c r="E160" s="211" t="n">
        <f aca="false">1.35*2</f>
        <v>2.7</v>
      </c>
      <c r="F160" s="211" t="n">
        <f aca="false">0.172*2</f>
        <v>0.344</v>
      </c>
      <c r="G160" s="211" t="n">
        <f aca="false">10.03*2</f>
        <v>20.06</v>
      </c>
      <c r="H160" s="211" t="n">
        <f aca="false">G160*4+F160*9+E160*4</f>
        <v>94.136</v>
      </c>
      <c r="I160" s="211" t="n">
        <v>0.024</v>
      </c>
      <c r="J160" s="211" t="n">
        <v>0</v>
      </c>
      <c r="K160" s="211" t="n">
        <v>0</v>
      </c>
      <c r="L160" s="211" t="n">
        <v>0.42</v>
      </c>
      <c r="M160" s="211" t="n">
        <v>8</v>
      </c>
      <c r="N160" s="211" t="n">
        <v>26</v>
      </c>
      <c r="O160" s="211" t="n">
        <v>5.6</v>
      </c>
      <c r="P160" s="211" t="n">
        <v>0.4</v>
      </c>
    </row>
    <row r="161" customFormat="false" ht="17.1" hidden="false" customHeight="true" outlineLevel="0" collapsed="false">
      <c r="A161" s="265"/>
      <c r="B161" s="208" t="s">
        <v>301</v>
      </c>
      <c r="C161" s="209" t="n">
        <v>180</v>
      </c>
      <c r="D161" s="210" t="n">
        <f aca="false">G161/12</f>
        <v>0.525</v>
      </c>
      <c r="E161" s="215" t="n">
        <f aca="false">5*1.8</f>
        <v>9</v>
      </c>
      <c r="F161" s="215" t="n">
        <f aca="false">3.2*1.8</f>
        <v>5.76</v>
      </c>
      <c r="G161" s="215" t="n">
        <f aca="false">3.5*1.8</f>
        <v>6.3</v>
      </c>
      <c r="H161" s="224" t="n">
        <f aca="false">G161*4+F161*9+E161*4</f>
        <v>113.04</v>
      </c>
      <c r="I161" s="215" t="n">
        <f aca="false">0.04*0.75</f>
        <v>0.03</v>
      </c>
      <c r="J161" s="215" t="n">
        <v>0.54</v>
      </c>
      <c r="K161" s="215" t="n">
        <v>0.36</v>
      </c>
      <c r="L161" s="215" t="n">
        <v>0</v>
      </c>
      <c r="M161" s="215" t="n">
        <v>223.2</v>
      </c>
      <c r="N161" s="215" t="n">
        <v>165.6</v>
      </c>
      <c r="O161" s="215" t="n">
        <v>25.2</v>
      </c>
      <c r="P161" s="215" t="n">
        <v>0.18</v>
      </c>
    </row>
    <row r="162" customFormat="false" ht="17.1" hidden="false" customHeight="true" outlineLevel="0" collapsed="false">
      <c r="A162" s="216"/>
      <c r="B162" s="217" t="s">
        <v>245</v>
      </c>
      <c r="C162" s="218" t="n">
        <f aca="false">SUM(C157:C161)</f>
        <v>595</v>
      </c>
      <c r="D162" s="219" t="n">
        <f aca="false">G162/12</f>
        <v>7.15677944862155</v>
      </c>
      <c r="E162" s="220" t="n">
        <f aca="false">SUM(E157:E161)</f>
        <v>33.3778195488722</v>
      </c>
      <c r="F162" s="220" t="n">
        <f aca="false">SUM(F157:F161)</f>
        <v>23.527007518797</v>
      </c>
      <c r="G162" s="220" t="n">
        <f aca="false">SUM(G157:G161)</f>
        <v>85.8813533834586</v>
      </c>
      <c r="H162" s="220" t="n">
        <f aca="false">SUM(H157:H161)</f>
        <v>688.779759398496</v>
      </c>
      <c r="I162" s="220" t="n">
        <f aca="false">SUM(I157:I161)</f>
        <v>0.211918796992481</v>
      </c>
      <c r="J162" s="220" t="n">
        <f aca="false">SUM(J157:J161)</f>
        <v>2.68037593984962</v>
      </c>
      <c r="K162" s="220" t="n">
        <f aca="false">SUM(K157:K161)</f>
        <v>1.43</v>
      </c>
      <c r="L162" s="220" t="n">
        <f aca="false">SUM(L157:L161)</f>
        <v>0.62</v>
      </c>
      <c r="M162" s="220" t="n">
        <f aca="false">SUM(M157:M161)</f>
        <v>601.789172932331</v>
      </c>
      <c r="N162" s="220" t="n">
        <f aca="false">SUM(N157:N161)</f>
        <v>574.616090225564</v>
      </c>
      <c r="O162" s="220" t="n">
        <f aca="false">SUM(O157:O161)</f>
        <v>87.0727819548872</v>
      </c>
      <c r="P162" s="220" t="n">
        <f aca="false">SUM(P157:P161)</f>
        <v>2.26007518796992</v>
      </c>
    </row>
    <row r="163" customFormat="false" ht="17.1" hidden="false" customHeight="true" outlineLevel="0" collapsed="false">
      <c r="A163" s="225" t="s">
        <v>37</v>
      </c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</row>
    <row r="164" customFormat="false" ht="17.1" hidden="false" customHeight="true" outlineLevel="0" collapsed="false">
      <c r="A164" s="260" t="s">
        <v>303</v>
      </c>
      <c r="B164" s="222" t="s">
        <v>304</v>
      </c>
      <c r="C164" s="223" t="n">
        <v>250</v>
      </c>
      <c r="D164" s="229" t="n">
        <f aca="false">G164/12</f>
        <v>0.7625</v>
      </c>
      <c r="E164" s="229" t="n">
        <v>1.59</v>
      </c>
      <c r="F164" s="229" t="n">
        <v>4.9</v>
      </c>
      <c r="G164" s="229" t="n">
        <v>9.15</v>
      </c>
      <c r="H164" s="229" t="n">
        <f aca="false">E164*4+F164*9+G164*4</f>
        <v>87.06</v>
      </c>
      <c r="I164" s="229" t="n">
        <v>0.07</v>
      </c>
      <c r="J164" s="229" t="n">
        <v>10.38</v>
      </c>
      <c r="K164" s="229" t="n">
        <v>0</v>
      </c>
      <c r="L164" s="229" t="n">
        <v>0.3</v>
      </c>
      <c r="M164" s="229" t="n">
        <v>34.85</v>
      </c>
      <c r="N164" s="229" t="n">
        <v>49.28</v>
      </c>
      <c r="O164" s="229" t="n">
        <v>20.75</v>
      </c>
      <c r="P164" s="231" t="n">
        <v>0.78</v>
      </c>
    </row>
    <row r="165" customFormat="false" ht="17.1" hidden="false" customHeight="true" outlineLevel="0" collapsed="false">
      <c r="A165" s="260" t="n">
        <v>267</v>
      </c>
      <c r="B165" s="222" t="s">
        <v>305</v>
      </c>
      <c r="C165" s="223" t="n">
        <v>75</v>
      </c>
      <c r="D165" s="229" t="n">
        <f aca="false">G165/12</f>
        <v>0.758333333333333</v>
      </c>
      <c r="E165" s="229" t="n">
        <v>13.2</v>
      </c>
      <c r="F165" s="229" t="n">
        <v>18.8</v>
      </c>
      <c r="G165" s="229" t="n">
        <v>9.1</v>
      </c>
      <c r="H165" s="229" t="n">
        <f aca="false">E165*4+F165*9+G165*4</f>
        <v>258.4</v>
      </c>
      <c r="I165" s="229" t="n">
        <v>0.09</v>
      </c>
      <c r="J165" s="229" t="n">
        <v>0</v>
      </c>
      <c r="K165" s="229" t="n">
        <v>0.45</v>
      </c>
      <c r="L165" s="229" t="n">
        <v>0.3</v>
      </c>
      <c r="M165" s="229" t="n">
        <v>18.33</v>
      </c>
      <c r="N165" s="229" t="n">
        <v>208.98</v>
      </c>
      <c r="O165" s="229" t="n">
        <v>32.3</v>
      </c>
      <c r="P165" s="231" t="n">
        <v>3.81</v>
      </c>
    </row>
    <row r="166" customFormat="false" ht="17.1" hidden="false" customHeight="true" outlineLevel="0" collapsed="false">
      <c r="A166" s="233"/>
      <c r="B166" s="227" t="s">
        <v>357</v>
      </c>
      <c r="C166" s="234" t="n">
        <v>155</v>
      </c>
      <c r="D166" s="229" t="n">
        <f aca="false">G166/12</f>
        <v>1.73333333333333</v>
      </c>
      <c r="E166" s="215" t="n">
        <v>3.2</v>
      </c>
      <c r="F166" s="215" t="n">
        <v>5.2</v>
      </c>
      <c r="G166" s="215" t="n">
        <v>20.8</v>
      </c>
      <c r="H166" s="230" t="n">
        <f aca="false">E166*4+F166*9+G166*4</f>
        <v>142.8</v>
      </c>
      <c r="I166" s="215" t="n">
        <v>0.06</v>
      </c>
      <c r="J166" s="215" t="n">
        <v>0</v>
      </c>
      <c r="K166" s="215" t="n">
        <v>0</v>
      </c>
      <c r="L166" s="229" t="n">
        <v>0.5</v>
      </c>
      <c r="M166" s="215" t="n">
        <v>26.82</v>
      </c>
      <c r="N166" s="215" t="n">
        <v>111.2</v>
      </c>
      <c r="O166" s="215" t="n">
        <v>15.99</v>
      </c>
      <c r="P166" s="215" t="n">
        <v>0.58</v>
      </c>
    </row>
    <row r="167" customFormat="false" ht="17.1" hidden="false" customHeight="true" outlineLevel="0" collapsed="false">
      <c r="A167" s="226" t="s">
        <v>308</v>
      </c>
      <c r="B167" s="222" t="s">
        <v>309</v>
      </c>
      <c r="C167" s="228" t="n">
        <v>200</v>
      </c>
      <c r="D167" s="229" t="n">
        <f aca="false">G167/12</f>
        <v>2.625</v>
      </c>
      <c r="E167" s="230" t="n">
        <v>0.52</v>
      </c>
      <c r="F167" s="230" t="n">
        <v>0</v>
      </c>
      <c r="G167" s="230" t="n">
        <v>31.5</v>
      </c>
      <c r="H167" s="224" t="n">
        <f aca="false">E167*4+F167*9+G167*4</f>
        <v>128.08</v>
      </c>
      <c r="I167" s="230" t="n">
        <v>0.02</v>
      </c>
      <c r="J167" s="230" t="n">
        <v>3.07</v>
      </c>
      <c r="K167" s="230" t="n">
        <v>0</v>
      </c>
      <c r="L167" s="230" t="n">
        <v>0.15</v>
      </c>
      <c r="M167" s="230" t="n">
        <v>16.1</v>
      </c>
      <c r="N167" s="230" t="n">
        <v>13.2</v>
      </c>
      <c r="O167" s="230" t="n">
        <v>7.51</v>
      </c>
      <c r="P167" s="232" t="n">
        <v>2.39</v>
      </c>
    </row>
    <row r="168" customFormat="false" ht="17.1" hidden="false" customHeight="true" outlineLevel="0" collapsed="false">
      <c r="A168" s="226"/>
      <c r="B168" s="227" t="s">
        <v>177</v>
      </c>
      <c r="C168" s="228" t="n">
        <v>40</v>
      </c>
      <c r="D168" s="229" t="n">
        <f aca="false">G168/12</f>
        <v>1.67166666666667</v>
      </c>
      <c r="E168" s="263" t="n">
        <v>2.7</v>
      </c>
      <c r="F168" s="263" t="n">
        <v>0.34</v>
      </c>
      <c r="G168" s="263" t="n">
        <v>20.06</v>
      </c>
      <c r="H168" s="263" t="n">
        <v>94.1</v>
      </c>
      <c r="I168" s="263" t="n">
        <v>0.04</v>
      </c>
      <c r="J168" s="263" t="n">
        <v>0</v>
      </c>
      <c r="K168" s="263" t="n">
        <v>0</v>
      </c>
      <c r="L168" s="263" t="n">
        <v>0.44</v>
      </c>
      <c r="M168" s="263" t="n">
        <v>8</v>
      </c>
      <c r="N168" s="263" t="n">
        <v>26</v>
      </c>
      <c r="O168" s="263" t="n">
        <v>5.6</v>
      </c>
      <c r="P168" s="263" t="n">
        <v>0.44</v>
      </c>
    </row>
    <row r="169" customFormat="false" ht="17.1" hidden="false" customHeight="true" outlineLevel="0" collapsed="false">
      <c r="A169" s="226"/>
      <c r="B169" s="227" t="s">
        <v>178</v>
      </c>
      <c r="C169" s="228" t="n">
        <v>20</v>
      </c>
      <c r="D169" s="229" t="n">
        <f aca="false">G169/12</f>
        <v>0.6975</v>
      </c>
      <c r="E169" s="230" t="n">
        <v>1.33</v>
      </c>
      <c r="F169" s="230" t="n">
        <v>0.24</v>
      </c>
      <c r="G169" s="230" t="n">
        <v>8.37</v>
      </c>
      <c r="H169" s="224" t="n">
        <f aca="false">E169*4+F169*9+G169*4</f>
        <v>40.96</v>
      </c>
      <c r="I169" s="230" t="n">
        <v>0.11</v>
      </c>
      <c r="J169" s="230" t="n">
        <v>0.14</v>
      </c>
      <c r="K169" s="230" t="n">
        <v>0</v>
      </c>
      <c r="L169" s="230" t="n">
        <v>0.11</v>
      </c>
      <c r="M169" s="230" t="n">
        <v>25.55</v>
      </c>
      <c r="N169" s="230" t="n">
        <v>43.75</v>
      </c>
      <c r="O169" s="230" t="n">
        <v>14</v>
      </c>
      <c r="P169" s="232" t="n">
        <v>0.98</v>
      </c>
    </row>
    <row r="170" customFormat="false" ht="17.1" hidden="false" customHeight="true" outlineLevel="0" collapsed="false">
      <c r="A170" s="226"/>
      <c r="B170" s="227" t="s">
        <v>311</v>
      </c>
      <c r="C170" s="228" t="n">
        <v>180</v>
      </c>
      <c r="D170" s="229" t="n">
        <f aca="false">G170/12</f>
        <v>0.597916666666667</v>
      </c>
      <c r="E170" s="229" t="n">
        <v>4.37</v>
      </c>
      <c r="F170" s="229" t="n">
        <f aca="false">2.7*1.8</f>
        <v>4.86</v>
      </c>
      <c r="G170" s="229" t="n">
        <v>7.175</v>
      </c>
      <c r="H170" s="229" t="n">
        <f aca="false">E170*4+F170*9+G170*4</f>
        <v>89.92</v>
      </c>
      <c r="I170" s="229" t="n">
        <v>0.035</v>
      </c>
      <c r="J170" s="229" t="n">
        <v>0.52</v>
      </c>
      <c r="K170" s="229" t="n">
        <v>0.35</v>
      </c>
      <c r="L170" s="229" t="n">
        <v>0.5</v>
      </c>
      <c r="M170" s="229" t="n">
        <v>217</v>
      </c>
      <c r="N170" s="229" t="n">
        <v>57.96</v>
      </c>
      <c r="O170" s="229" t="n">
        <v>24.5</v>
      </c>
      <c r="P170" s="229" t="n">
        <v>0.175</v>
      </c>
    </row>
    <row r="171" customFormat="false" ht="17.1" hidden="false" customHeight="true" outlineLevel="0" collapsed="false">
      <c r="A171" s="250"/>
      <c r="B171" s="279" t="s">
        <v>179</v>
      </c>
      <c r="C171" s="252" t="n">
        <f aca="false">SUM(C164:C170)</f>
        <v>920</v>
      </c>
      <c r="D171" s="237" t="n">
        <f aca="false">G171/12</f>
        <v>8.84625</v>
      </c>
      <c r="E171" s="253" t="n">
        <f aca="false">SUM(E164:E170)</f>
        <v>26.91</v>
      </c>
      <c r="F171" s="253" t="n">
        <f aca="false">SUM(F164:F170)</f>
        <v>34.34</v>
      </c>
      <c r="G171" s="253" t="n">
        <f aca="false">SUM(G164:G170)</f>
        <v>106.155</v>
      </c>
      <c r="H171" s="253" t="n">
        <f aca="false">SUM(H164:H170)</f>
        <v>841.32</v>
      </c>
      <c r="I171" s="253" t="n">
        <f aca="false">SUM(I164:I170)</f>
        <v>0.425</v>
      </c>
      <c r="J171" s="253" t="n">
        <f aca="false">SUM(J164:J170)</f>
        <v>14.11</v>
      </c>
      <c r="K171" s="253" t="n">
        <f aca="false">SUM(K164:K170)</f>
        <v>0.8</v>
      </c>
      <c r="L171" s="253" t="n">
        <f aca="false">SUM(L164:L170)</f>
        <v>2.3</v>
      </c>
      <c r="M171" s="253" t="n">
        <f aca="false">SUM(M164:M170)</f>
        <v>346.65</v>
      </c>
      <c r="N171" s="253" t="n">
        <f aca="false">SUM(N164:N170)</f>
        <v>510.37</v>
      </c>
      <c r="O171" s="253" t="n">
        <f aca="false">SUM(O164:O170)</f>
        <v>120.65</v>
      </c>
      <c r="P171" s="253" t="n">
        <f aca="false">SUM(P164:P170)</f>
        <v>9.155</v>
      </c>
    </row>
    <row r="172" customFormat="false" ht="17.1" hidden="false" customHeight="true" outlineLevel="0" collapsed="false">
      <c r="A172" s="254" t="s">
        <v>358</v>
      </c>
      <c r="B172" s="254"/>
      <c r="C172" s="239"/>
      <c r="D172" s="239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</row>
    <row r="173" customFormat="false" ht="17.1" hidden="false" customHeight="true" outlineLevel="0" collapsed="false">
      <c r="A173" s="225" t="s">
        <v>151</v>
      </c>
      <c r="B173" s="225"/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</row>
    <row r="174" customFormat="false" ht="17.1" hidden="false" customHeight="true" outlineLevel="0" collapsed="false">
      <c r="A174" s="207"/>
      <c r="B174" s="208" t="s">
        <v>181</v>
      </c>
      <c r="C174" s="209" t="n">
        <v>70</v>
      </c>
      <c r="D174" s="210" t="n">
        <f aca="false">G174/12</f>
        <v>0.1102</v>
      </c>
      <c r="E174" s="211" t="n">
        <v>0.4872</v>
      </c>
      <c r="F174" s="211" t="n">
        <v>0.0696</v>
      </c>
      <c r="G174" s="211" t="n">
        <v>1.3224</v>
      </c>
      <c r="H174" s="211" t="n">
        <f aca="false">G174*4+F174*9+E174*4</f>
        <v>7.8648</v>
      </c>
      <c r="I174" s="211" t="n">
        <v>0.0232</v>
      </c>
      <c r="J174" s="211" t="n">
        <v>3.4104</v>
      </c>
      <c r="K174" s="211" t="n">
        <v>0</v>
      </c>
      <c r="L174" s="211" t="n">
        <v>0.0696</v>
      </c>
      <c r="M174" s="211" t="n">
        <v>11.832</v>
      </c>
      <c r="N174" s="211" t="n">
        <v>20.88</v>
      </c>
      <c r="O174" s="211" t="n">
        <v>9.744</v>
      </c>
      <c r="P174" s="211" t="n">
        <v>0.348</v>
      </c>
    </row>
    <row r="175" customFormat="false" ht="17.1" hidden="false" customHeight="true" outlineLevel="0" collapsed="false">
      <c r="A175" s="207" t="n">
        <v>297</v>
      </c>
      <c r="B175" s="208" t="s">
        <v>359</v>
      </c>
      <c r="C175" s="209" t="n">
        <f aca="false">65</f>
        <v>65</v>
      </c>
      <c r="D175" s="210" t="n">
        <f aca="false">G175/12</f>
        <v>0.3375</v>
      </c>
      <c r="E175" s="211" t="n">
        <v>6.86</v>
      </c>
      <c r="F175" s="211" t="n">
        <v>10.24</v>
      </c>
      <c r="G175" s="211" t="n">
        <v>4.05</v>
      </c>
      <c r="H175" s="211" t="n">
        <f aca="false">G175*4+F175*9+E175*4</f>
        <v>135.8</v>
      </c>
      <c r="I175" s="211" t="n">
        <v>0.02</v>
      </c>
      <c r="J175" s="211" t="n">
        <v>0.51</v>
      </c>
      <c r="K175" s="211" t="n">
        <v>0.39</v>
      </c>
      <c r="L175" s="211" t="n">
        <v>2.405</v>
      </c>
      <c r="M175" s="211" t="n">
        <v>24.21</v>
      </c>
      <c r="N175" s="211" t="n">
        <v>53.55</v>
      </c>
      <c r="O175" s="211" t="n">
        <v>7.21</v>
      </c>
      <c r="P175" s="211" t="n">
        <v>0.57</v>
      </c>
    </row>
    <row r="176" customFormat="false" ht="17.1" hidden="false" customHeight="true" outlineLevel="0" collapsed="false">
      <c r="A176" s="255"/>
      <c r="B176" s="208" t="s">
        <v>128</v>
      </c>
      <c r="C176" s="209" t="n">
        <v>50</v>
      </c>
      <c r="D176" s="210" t="n">
        <f aca="false">G176/12</f>
        <v>0.5525</v>
      </c>
      <c r="E176" s="224" t="n">
        <v>0.7</v>
      </c>
      <c r="F176" s="224" t="n">
        <v>1.2</v>
      </c>
      <c r="G176" s="224" t="n">
        <v>6.63</v>
      </c>
      <c r="H176" s="211" t="n">
        <f aca="false">G176*4+F176*9+E176*4</f>
        <v>40.12</v>
      </c>
      <c r="I176" s="224" t="n">
        <v>0.01</v>
      </c>
      <c r="J176" s="224" t="n">
        <v>0.019</v>
      </c>
      <c r="K176" s="224" t="n">
        <v>0.17</v>
      </c>
      <c r="L176" s="224" t="n">
        <v>0</v>
      </c>
      <c r="M176" s="224" t="n">
        <v>21.5</v>
      </c>
      <c r="N176" s="224" t="n">
        <v>39.56</v>
      </c>
      <c r="O176" s="224" t="n">
        <v>2.64</v>
      </c>
      <c r="P176" s="224" t="n">
        <v>0.1</v>
      </c>
    </row>
    <row r="177" customFormat="false" ht="17.1" hidden="false" customHeight="true" outlineLevel="0" collapsed="false">
      <c r="A177" s="255" t="n">
        <v>203</v>
      </c>
      <c r="B177" s="242" t="s">
        <v>360</v>
      </c>
      <c r="C177" s="243" t="n">
        <v>115</v>
      </c>
      <c r="D177" s="210" t="n">
        <f aca="false">G177/12</f>
        <v>1.95</v>
      </c>
      <c r="E177" s="215" t="n">
        <v>4.14</v>
      </c>
      <c r="F177" s="215" t="n">
        <v>5</v>
      </c>
      <c r="G177" s="215" t="n">
        <v>23.4</v>
      </c>
      <c r="H177" s="211" t="n">
        <f aca="false">G177*4+F177*9+E177*4</f>
        <v>155.16</v>
      </c>
      <c r="I177" s="215" t="n">
        <v>0.04</v>
      </c>
      <c r="J177" s="215" t="n">
        <v>0</v>
      </c>
      <c r="K177" s="215" t="n">
        <v>0</v>
      </c>
      <c r="L177" s="215" t="n">
        <v>0.57</v>
      </c>
      <c r="M177" s="215" t="n">
        <v>8.2</v>
      </c>
      <c r="N177" s="215" t="n">
        <v>27.2</v>
      </c>
      <c r="O177" s="215" t="n">
        <v>6.32</v>
      </c>
      <c r="P177" s="215" t="n">
        <v>0.62</v>
      </c>
    </row>
    <row r="178" customFormat="false" ht="17.1" hidden="false" customHeight="true" outlineLevel="0" collapsed="false">
      <c r="A178" s="207" t="n">
        <v>379</v>
      </c>
      <c r="B178" s="208" t="s">
        <v>321</v>
      </c>
      <c r="C178" s="209" t="n">
        <v>200</v>
      </c>
      <c r="D178" s="210" t="n">
        <f aca="false">G178/12</f>
        <v>1.225</v>
      </c>
      <c r="E178" s="211" t="n">
        <v>2.9</v>
      </c>
      <c r="F178" s="211" t="n">
        <v>2.5</v>
      </c>
      <c r="G178" s="211" t="n">
        <v>14.7</v>
      </c>
      <c r="H178" s="211" t="n">
        <f aca="false">G178*4+F178*9+E178*4</f>
        <v>92.9</v>
      </c>
      <c r="I178" s="211" t="n">
        <v>0.02</v>
      </c>
      <c r="J178" s="211" t="n">
        <v>0.6</v>
      </c>
      <c r="K178" s="211" t="n">
        <v>0.1</v>
      </c>
      <c r="L178" s="211" t="n">
        <v>0.1</v>
      </c>
      <c r="M178" s="211" t="n">
        <v>120.3</v>
      </c>
      <c r="N178" s="211" t="n">
        <v>110</v>
      </c>
      <c r="O178" s="211" t="n">
        <v>14</v>
      </c>
      <c r="P178" s="211" t="n">
        <v>0.13</v>
      </c>
    </row>
    <row r="179" customFormat="false" ht="17.1" hidden="false" customHeight="true" outlineLevel="0" collapsed="false">
      <c r="A179" s="207"/>
      <c r="B179" s="208" t="s">
        <v>178</v>
      </c>
      <c r="C179" s="209" t="n">
        <v>25</v>
      </c>
      <c r="D179" s="210" t="n">
        <f aca="false">G179/12</f>
        <v>0.871875</v>
      </c>
      <c r="E179" s="211" t="n">
        <v>1.6625</v>
      </c>
      <c r="F179" s="211" t="n">
        <v>0.3</v>
      </c>
      <c r="G179" s="211" t="n">
        <v>10.4625</v>
      </c>
      <c r="H179" s="211" t="n">
        <f aca="false">G179*4+F179*9+E179*4</f>
        <v>51.2</v>
      </c>
      <c r="I179" s="211" t="n">
        <v>0.13125</v>
      </c>
      <c r="J179" s="211" t="n">
        <v>0.175</v>
      </c>
      <c r="K179" s="211" t="n">
        <v>0</v>
      </c>
      <c r="L179" s="211" t="n">
        <v>0.13125</v>
      </c>
      <c r="M179" s="211" t="n">
        <v>31.9375</v>
      </c>
      <c r="N179" s="211" t="n">
        <v>54.6875</v>
      </c>
      <c r="O179" s="211" t="n">
        <v>17.5</v>
      </c>
      <c r="P179" s="211" t="n">
        <v>1.225</v>
      </c>
    </row>
    <row r="180" customFormat="false" ht="17.1" hidden="false" customHeight="true" outlineLevel="0" collapsed="false">
      <c r="A180" s="265"/>
      <c r="B180" s="208" t="s">
        <v>163</v>
      </c>
      <c r="C180" s="209" t="n">
        <v>40</v>
      </c>
      <c r="D180" s="210" t="n">
        <f aca="false">G180/12</f>
        <v>1.67166666666667</v>
      </c>
      <c r="E180" s="211" t="n">
        <f aca="false">1.35*2</f>
        <v>2.7</v>
      </c>
      <c r="F180" s="211" t="n">
        <f aca="false">0.172*2</f>
        <v>0.344</v>
      </c>
      <c r="G180" s="211" t="n">
        <f aca="false">10.03*2</f>
        <v>20.06</v>
      </c>
      <c r="H180" s="211" t="n">
        <f aca="false">G180*4+F180*9+E180*4</f>
        <v>94.136</v>
      </c>
      <c r="I180" s="211" t="n">
        <v>0.024</v>
      </c>
      <c r="J180" s="211" t="n">
        <v>0</v>
      </c>
      <c r="K180" s="211" t="n">
        <v>0</v>
      </c>
      <c r="L180" s="211" t="n">
        <v>0.42</v>
      </c>
      <c r="M180" s="211" t="n">
        <v>8</v>
      </c>
      <c r="N180" s="211" t="n">
        <v>26</v>
      </c>
      <c r="O180" s="211" t="n">
        <v>5.6</v>
      </c>
      <c r="P180" s="211" t="n">
        <v>0.4</v>
      </c>
    </row>
    <row r="181" customFormat="false" ht="17.1" hidden="false" customHeight="true" outlineLevel="0" collapsed="false">
      <c r="A181" s="207" t="n">
        <v>368</v>
      </c>
      <c r="B181" s="208" t="s">
        <v>323</v>
      </c>
      <c r="C181" s="209" t="n">
        <v>120</v>
      </c>
      <c r="D181" s="210" t="n">
        <f aca="false">G181/12</f>
        <v>0.95</v>
      </c>
      <c r="E181" s="215" t="n">
        <f aca="false">0.9*1.2</f>
        <v>1.08</v>
      </c>
      <c r="F181" s="215" t="n">
        <f aca="false">0.1*1.2</f>
        <v>0.12</v>
      </c>
      <c r="G181" s="215" t="n">
        <f aca="false">9.5*1.2</f>
        <v>11.4</v>
      </c>
      <c r="H181" s="211" t="n">
        <f aca="false">G181*4+F181*9+E181*4</f>
        <v>51</v>
      </c>
      <c r="I181" s="215" t="n">
        <v>0.04</v>
      </c>
      <c r="J181" s="215" t="n">
        <v>5</v>
      </c>
      <c r="K181" s="215" t="n">
        <v>0</v>
      </c>
      <c r="L181" s="215" t="n">
        <v>0.33</v>
      </c>
      <c r="M181" s="215" t="n">
        <v>25</v>
      </c>
      <c r="N181" s="215" t="n">
        <v>18.3</v>
      </c>
      <c r="O181" s="215" t="n">
        <v>14.16</v>
      </c>
      <c r="P181" s="215" t="n">
        <v>0.5</v>
      </c>
    </row>
    <row r="182" customFormat="false" ht="17.1" hidden="false" customHeight="true" outlineLevel="0" collapsed="false">
      <c r="A182" s="216"/>
      <c r="B182" s="217" t="s">
        <v>245</v>
      </c>
      <c r="C182" s="218" t="n">
        <f aca="false">SUM(C174:C181)</f>
        <v>685</v>
      </c>
      <c r="D182" s="219" t="n">
        <f aca="false">G182/12</f>
        <v>7.66874166666667</v>
      </c>
      <c r="E182" s="220" t="n">
        <f aca="false">SUM(E174:E181)</f>
        <v>20.5297</v>
      </c>
      <c r="F182" s="220" t="n">
        <f aca="false">SUM(F174:F181)</f>
        <v>19.7736</v>
      </c>
      <c r="G182" s="220" t="n">
        <f aca="false">SUM(G174:G181)</f>
        <v>92.0249</v>
      </c>
      <c r="H182" s="220" t="n">
        <f aca="false">SUM(H174:H181)</f>
        <v>628.1808</v>
      </c>
      <c r="I182" s="220" t="n">
        <f aca="false">SUM(I174:I181)</f>
        <v>0.30845</v>
      </c>
      <c r="J182" s="220" t="n">
        <f aca="false">SUM(J174:J181)</f>
        <v>9.7144</v>
      </c>
      <c r="K182" s="220" t="n">
        <f aca="false">SUM(K174:K181)</f>
        <v>0.66</v>
      </c>
      <c r="L182" s="220" t="n">
        <f aca="false">SUM(L174:L181)</f>
        <v>4.02585</v>
      </c>
      <c r="M182" s="220" t="n">
        <f aca="false">SUM(M174:M181)</f>
        <v>250.9795</v>
      </c>
      <c r="N182" s="220" t="n">
        <f aca="false">SUM(N174:N181)</f>
        <v>350.1775</v>
      </c>
      <c r="O182" s="220" t="n">
        <f aca="false">SUM(O174:O181)</f>
        <v>77.174</v>
      </c>
      <c r="P182" s="220" t="n">
        <f aca="false">SUM(P174:P181)</f>
        <v>3.893</v>
      </c>
    </row>
    <row r="183" customFormat="false" ht="17.1" hidden="false" customHeight="true" outlineLevel="0" collapsed="false">
      <c r="A183" s="280"/>
      <c r="B183" s="225" t="s">
        <v>37</v>
      </c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  <c r="P183" s="225"/>
    </row>
    <row r="184" customFormat="false" ht="17.1" hidden="false" customHeight="true" outlineLevel="0" collapsed="false">
      <c r="A184" s="268" t="n">
        <v>82</v>
      </c>
      <c r="B184" s="262" t="s">
        <v>324</v>
      </c>
      <c r="C184" s="234" t="n">
        <v>250</v>
      </c>
      <c r="D184" s="281" t="n">
        <f aca="false">G184/12</f>
        <v>0.910833333333333</v>
      </c>
      <c r="E184" s="224" t="n">
        <v>1.8</v>
      </c>
      <c r="F184" s="224" t="n">
        <v>4.92</v>
      </c>
      <c r="G184" s="224" t="n">
        <v>10.93</v>
      </c>
      <c r="H184" s="211" t="n">
        <f aca="false">G184*4+F184*9+E184*4</f>
        <v>95.2</v>
      </c>
      <c r="I184" s="224" t="n">
        <v>0.05</v>
      </c>
      <c r="J184" s="224" t="n">
        <v>10.68</v>
      </c>
      <c r="K184" s="224" t="n">
        <v>0</v>
      </c>
      <c r="L184" s="224" t="n">
        <v>0.5</v>
      </c>
      <c r="M184" s="224" t="n">
        <v>49.73</v>
      </c>
      <c r="N184" s="224" t="n">
        <v>54.6</v>
      </c>
      <c r="O184" s="224" t="n">
        <v>26.13</v>
      </c>
      <c r="P184" s="249" t="n">
        <v>1.23</v>
      </c>
    </row>
    <row r="185" customFormat="false" ht="17.1" hidden="false" customHeight="true" outlineLevel="0" collapsed="false">
      <c r="A185" s="226" t="n">
        <v>250</v>
      </c>
      <c r="B185" s="227" t="s">
        <v>326</v>
      </c>
      <c r="C185" s="228" t="n">
        <v>70</v>
      </c>
      <c r="D185" s="281" t="n">
        <f aca="false">G185/12</f>
        <v>0.108333333333333</v>
      </c>
      <c r="E185" s="224" t="n">
        <v>12.5</v>
      </c>
      <c r="F185" s="224" t="n">
        <v>6.4</v>
      </c>
      <c r="G185" s="224" t="n">
        <v>1.3</v>
      </c>
      <c r="H185" s="211" t="n">
        <f aca="false">G185*4+F185*9+E185*4</f>
        <v>112.8</v>
      </c>
      <c r="I185" s="224" t="n">
        <v>0.027</v>
      </c>
      <c r="J185" s="224" t="n">
        <v>1.13</v>
      </c>
      <c r="K185" s="224" t="n">
        <v>0.3</v>
      </c>
      <c r="L185" s="224" t="n">
        <v>0.5</v>
      </c>
      <c r="M185" s="224" t="n">
        <v>74.63</v>
      </c>
      <c r="N185" s="224" t="n">
        <v>89</v>
      </c>
      <c r="O185" s="224" t="n">
        <v>26.85</v>
      </c>
      <c r="P185" s="249" t="n">
        <v>0.53</v>
      </c>
    </row>
    <row r="186" customFormat="false" ht="17.1" hidden="false" customHeight="true" outlineLevel="0" collapsed="false">
      <c r="A186" s="282"/>
      <c r="B186" s="208" t="s">
        <v>128</v>
      </c>
      <c r="C186" s="209" t="n">
        <v>50</v>
      </c>
      <c r="D186" s="281" t="n">
        <f aca="false">G186/12</f>
        <v>0.5525</v>
      </c>
      <c r="E186" s="224" t="n">
        <v>0.7</v>
      </c>
      <c r="F186" s="224" t="n">
        <v>1.2</v>
      </c>
      <c r="G186" s="224" t="n">
        <v>6.63</v>
      </c>
      <c r="H186" s="211" t="n">
        <f aca="false">G186*4+F186*9+E186*4</f>
        <v>40.12</v>
      </c>
      <c r="I186" s="224" t="n">
        <v>0.01</v>
      </c>
      <c r="J186" s="224" t="n">
        <v>0.019</v>
      </c>
      <c r="K186" s="224" t="n">
        <v>0.17</v>
      </c>
      <c r="L186" s="224" t="n">
        <v>0</v>
      </c>
      <c r="M186" s="224" t="n">
        <v>21.5</v>
      </c>
      <c r="N186" s="224" t="n">
        <v>39.56</v>
      </c>
      <c r="O186" s="224" t="n">
        <v>2.64</v>
      </c>
      <c r="P186" s="224" t="n">
        <v>0.1</v>
      </c>
    </row>
    <row r="187" customFormat="false" ht="17.1" hidden="false" customHeight="true" outlineLevel="0" collapsed="false">
      <c r="A187" s="233" t="n">
        <v>205</v>
      </c>
      <c r="B187" s="262" t="s">
        <v>361</v>
      </c>
      <c r="C187" s="234" t="n">
        <v>130</v>
      </c>
      <c r="D187" s="281" t="n">
        <f aca="false">G187/12</f>
        <v>1.98083333333333</v>
      </c>
      <c r="E187" s="215" t="n">
        <v>4.31</v>
      </c>
      <c r="F187" s="215" t="n">
        <v>5.99</v>
      </c>
      <c r="G187" s="215" t="n">
        <v>23.77</v>
      </c>
      <c r="H187" s="211" t="n">
        <f aca="false">G187*4+F187*9+E187*4</f>
        <v>166.23</v>
      </c>
      <c r="I187" s="215" t="n">
        <v>0.06</v>
      </c>
      <c r="J187" s="215" t="n">
        <v>2.26</v>
      </c>
      <c r="K187" s="215" t="n">
        <v>0</v>
      </c>
      <c r="L187" s="224" t="n">
        <v>0.05</v>
      </c>
      <c r="M187" s="215" t="n">
        <v>16.18</v>
      </c>
      <c r="N187" s="215" t="n">
        <v>42.4</v>
      </c>
      <c r="O187" s="215" t="n">
        <v>14.45</v>
      </c>
      <c r="P187" s="215" t="n">
        <v>0.86</v>
      </c>
    </row>
    <row r="188" customFormat="false" ht="17.1" hidden="false" customHeight="true" outlineLevel="0" collapsed="false">
      <c r="A188" s="270"/>
      <c r="B188" s="227" t="s">
        <v>330</v>
      </c>
      <c r="C188" s="228" t="n">
        <v>35</v>
      </c>
      <c r="D188" s="281" t="n">
        <f aca="false">G188/12</f>
        <v>1.91333333333333</v>
      </c>
      <c r="E188" s="224" t="n">
        <f aca="false">6.8*0.32</f>
        <v>2.176</v>
      </c>
      <c r="F188" s="224" t="n">
        <f aca="false">32.4*0.35</f>
        <v>11.34</v>
      </c>
      <c r="G188" s="224" t="n">
        <f aca="false">65.6*0.35</f>
        <v>22.96</v>
      </c>
      <c r="H188" s="211" t="n">
        <f aca="false">G188*4+F188*9+E188*4</f>
        <v>202.604</v>
      </c>
      <c r="I188" s="224" t="n">
        <v>0.04</v>
      </c>
      <c r="J188" s="224" t="n">
        <v>0</v>
      </c>
      <c r="K188" s="224" t="n">
        <v>0.2797</v>
      </c>
      <c r="L188" s="224" t="n">
        <f aca="false">7.7*0.45</f>
        <v>3.465</v>
      </c>
      <c r="M188" s="224" t="n">
        <v>10.14</v>
      </c>
      <c r="N188" s="224" t="n">
        <v>64.59</v>
      </c>
      <c r="O188" s="224" t="n">
        <v>7.69</v>
      </c>
      <c r="P188" s="249" t="n">
        <v>0.64</v>
      </c>
    </row>
    <row r="189" customFormat="false" ht="17.1" hidden="false" customHeight="true" outlineLevel="0" collapsed="false">
      <c r="A189" s="233"/>
      <c r="B189" s="227" t="s">
        <v>177</v>
      </c>
      <c r="C189" s="234" t="n">
        <v>60</v>
      </c>
      <c r="D189" s="281" t="n">
        <f aca="false">G189/12</f>
        <v>2.5075</v>
      </c>
      <c r="E189" s="263" t="n">
        <v>4.05</v>
      </c>
      <c r="F189" s="263" t="n">
        <v>0.51</v>
      </c>
      <c r="G189" s="263" t="n">
        <v>30.09</v>
      </c>
      <c r="H189" s="211" t="n">
        <f aca="false">G189*4+F189*9+E189*4</f>
        <v>141.15</v>
      </c>
      <c r="I189" s="263" t="n">
        <v>0.06</v>
      </c>
      <c r="J189" s="263" t="n">
        <v>0</v>
      </c>
      <c r="K189" s="263" t="n">
        <v>0</v>
      </c>
      <c r="L189" s="263" t="n">
        <v>0.66</v>
      </c>
      <c r="M189" s="263" t="n">
        <v>12</v>
      </c>
      <c r="N189" s="263" t="n">
        <v>39</v>
      </c>
      <c r="O189" s="263" t="n">
        <v>8.4</v>
      </c>
      <c r="P189" s="263" t="n">
        <v>0.66</v>
      </c>
    </row>
    <row r="190" customFormat="false" ht="17.1" hidden="false" customHeight="true" outlineLevel="0" collapsed="false">
      <c r="A190" s="270"/>
      <c r="B190" s="227" t="s">
        <v>331</v>
      </c>
      <c r="C190" s="228" t="n">
        <v>20</v>
      </c>
      <c r="D190" s="281" t="n">
        <f aca="false">G190/12</f>
        <v>0.6975</v>
      </c>
      <c r="E190" s="230" t="n">
        <v>1.33</v>
      </c>
      <c r="F190" s="230" t="n">
        <v>0.24</v>
      </c>
      <c r="G190" s="230" t="n">
        <v>8.37</v>
      </c>
      <c r="H190" s="211" t="n">
        <f aca="false">G190*4+F190*9+E190*4</f>
        <v>40.96</v>
      </c>
      <c r="I190" s="230" t="n">
        <v>0.11</v>
      </c>
      <c r="J190" s="230" t="n">
        <v>0.14</v>
      </c>
      <c r="K190" s="230" t="n">
        <v>0</v>
      </c>
      <c r="L190" s="230" t="n">
        <v>0.11</v>
      </c>
      <c r="M190" s="230" t="n">
        <v>25.55</v>
      </c>
      <c r="N190" s="230" t="n">
        <v>43.75</v>
      </c>
      <c r="O190" s="230" t="n">
        <v>14</v>
      </c>
      <c r="P190" s="232" t="n">
        <v>0.98</v>
      </c>
    </row>
    <row r="191" customFormat="false" ht="17.1" hidden="false" customHeight="true" outlineLevel="0" collapsed="false">
      <c r="A191" s="226"/>
      <c r="B191" s="227" t="s">
        <v>203</v>
      </c>
      <c r="C191" s="228" t="n">
        <v>200</v>
      </c>
      <c r="D191" s="281" t="n">
        <f aca="false">G191/12</f>
        <v>0.5</v>
      </c>
      <c r="E191" s="263" t="n">
        <f aca="false">2.5*2</f>
        <v>5</v>
      </c>
      <c r="F191" s="263" t="n">
        <f aca="false">2.5*2</f>
        <v>5</v>
      </c>
      <c r="G191" s="263" t="n">
        <f aca="false">8*0.75</f>
        <v>6</v>
      </c>
      <c r="H191" s="211" t="n">
        <f aca="false">G191*4+F191*9+E191*4</f>
        <v>89</v>
      </c>
      <c r="I191" s="263" t="n">
        <v>0.08</v>
      </c>
      <c r="J191" s="263" t="n">
        <v>2.6</v>
      </c>
      <c r="K191" s="263" t="n">
        <v>0.4</v>
      </c>
      <c r="L191" s="263" t="n">
        <v>0.5</v>
      </c>
      <c r="M191" s="263" t="n">
        <v>240</v>
      </c>
      <c r="N191" s="263" t="n">
        <v>180</v>
      </c>
      <c r="O191" s="263" t="n">
        <v>28</v>
      </c>
      <c r="P191" s="263" t="n">
        <v>0.2</v>
      </c>
    </row>
    <row r="192" customFormat="false" ht="17.1" hidden="false" customHeight="true" outlineLevel="0" collapsed="false">
      <c r="A192" s="283"/>
      <c r="B192" s="279" t="s">
        <v>179</v>
      </c>
      <c r="C192" s="252" t="n">
        <f aca="false">SUM(C184:C191)</f>
        <v>815</v>
      </c>
      <c r="D192" s="264" t="n">
        <f aca="false">G192/12</f>
        <v>9.17083333333333</v>
      </c>
      <c r="E192" s="253" t="n">
        <f aca="false">SUM(E184:E191)</f>
        <v>31.866</v>
      </c>
      <c r="F192" s="253" t="n">
        <f aca="false">SUM(F184:F191)</f>
        <v>35.6</v>
      </c>
      <c r="G192" s="253" t="n">
        <f aca="false">SUM(G184:G191)</f>
        <v>110.05</v>
      </c>
      <c r="H192" s="253" t="n">
        <f aca="false">SUM(H184:H191)</f>
        <v>888.064</v>
      </c>
      <c r="I192" s="253" t="n">
        <f aca="false">SUM(I184:I191)</f>
        <v>0.437</v>
      </c>
      <c r="J192" s="253" t="n">
        <f aca="false">SUM(J184:J191)</f>
        <v>16.829</v>
      </c>
      <c r="K192" s="253" t="n">
        <f aca="false">SUM(K184:K191)</f>
        <v>1.1497</v>
      </c>
      <c r="L192" s="253" t="n">
        <f aca="false">SUM(L184:L191)</f>
        <v>5.785</v>
      </c>
      <c r="M192" s="253" t="n">
        <f aca="false">SUM(M184:M191)</f>
        <v>449.73</v>
      </c>
      <c r="N192" s="253" t="n">
        <f aca="false">SUM(N184:N191)</f>
        <v>552.9</v>
      </c>
      <c r="O192" s="253" t="n">
        <f aca="false">SUM(O184:O191)</f>
        <v>128.16</v>
      </c>
      <c r="P192" s="253" t="n">
        <f aca="false">SUM(P184:P191)</f>
        <v>5.2</v>
      </c>
    </row>
    <row r="193" customFormat="false" ht="17.1" hidden="false" customHeight="true" outlineLevel="0" collapsed="false">
      <c r="A193" s="284"/>
      <c r="B193" s="285"/>
      <c r="C193" s="285"/>
      <c r="D193" s="286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</row>
    <row r="194" customFormat="false" ht="17.1" hidden="false" customHeight="true" outlineLevel="0" collapsed="false">
      <c r="A194" s="288"/>
      <c r="B194" s="288"/>
      <c r="C194" s="288"/>
      <c r="D194" s="289"/>
      <c r="E194" s="290"/>
      <c r="F194" s="290"/>
      <c r="G194" s="290"/>
      <c r="H194" s="290"/>
      <c r="I194" s="290"/>
      <c r="J194" s="290"/>
      <c r="K194" s="290"/>
      <c r="L194" s="290"/>
      <c r="M194" s="290"/>
      <c r="N194" s="290"/>
      <c r="O194" s="290"/>
      <c r="P194" s="290"/>
    </row>
    <row r="195" customFormat="false" ht="17.1" hidden="false" customHeight="true" outlineLevel="0" collapsed="false">
      <c r="F195" s="199" t="n">
        <v>10</v>
      </c>
    </row>
    <row r="196" customFormat="false" ht="17.1" hidden="false" customHeight="true" outlineLevel="0" collapsed="false">
      <c r="A196" s="291" t="s">
        <v>135</v>
      </c>
      <c r="B196" s="291"/>
      <c r="C196" s="292" t="n">
        <v>6605</v>
      </c>
      <c r="D196" s="293" t="n">
        <f aca="false">D11+D30+D50+D68+D86+D105+D124+D144+D162+D182</f>
        <v>71.2615370289091</v>
      </c>
      <c r="E196" s="293" t="n">
        <f aca="false">E11+E30+E50+E68+E86+E105+E124+E144+E162+E182</f>
        <v>217.309791117499</v>
      </c>
      <c r="F196" s="293" t="n">
        <f aca="false">F11+F30+F50+F68+F86+F105+F124+F144+F162+F182</f>
        <v>197.695282533768</v>
      </c>
      <c r="G196" s="293" t="n">
        <f aca="false">G11+G30+G50+G68+G86+G105+G124+G144+G162+G182</f>
        <v>855.13844434691</v>
      </c>
      <c r="H196" s="293" t="n">
        <f aca="false">H11+H30+H50+H68+H86+H105+H124+H144+H162+H182</f>
        <v>6170.67648466155</v>
      </c>
      <c r="I196" s="293" t="n">
        <f aca="false">I11+I30+I50+I68+I86+I105+I124+I144+I162+I182</f>
        <v>3.88271737417755</v>
      </c>
      <c r="J196" s="293" t="n">
        <f aca="false">J11+J30+J50+J68+J86+J105+J124+J144+J162+J182</f>
        <v>196.892152024717</v>
      </c>
      <c r="K196" s="293" t="n">
        <f aca="false">K11+K30+K50+K68+K86+K105+K124+K144+K162+K182</f>
        <v>10.431</v>
      </c>
      <c r="L196" s="293" t="n">
        <f aca="false">L11+L30+L50+L68+L86+L105+L124+L144+L162+L182</f>
        <v>51.3290279368085</v>
      </c>
      <c r="M196" s="293" t="n">
        <f aca="false">M11+M30+M50+M68+M86+M105+M124+M144+M162+M182</f>
        <v>2784.44418824035</v>
      </c>
      <c r="N196" s="293" t="n">
        <f aca="false">N11+N30+N50+N68+N86+N105+N124+N144+N162+N182</f>
        <v>4087.22645326972</v>
      </c>
      <c r="O196" s="293" t="n">
        <f aca="false">O11+O30+O50+O68+O86+O105+O124+O144+O162+O182</f>
        <v>1125.78487572702</v>
      </c>
      <c r="P196" s="293" t="n">
        <f aca="false">P11+P30+P50+P68+P86+P105+P124+P144+P162+P182</f>
        <v>111.899414636471</v>
      </c>
    </row>
    <row r="197" customFormat="false" ht="17.1" hidden="false" customHeight="true" outlineLevel="0" collapsed="false">
      <c r="A197" s="291" t="s">
        <v>136</v>
      </c>
      <c r="B197" s="291"/>
      <c r="C197" s="292" t="n">
        <v>660.5</v>
      </c>
      <c r="D197" s="293" t="n">
        <f aca="false">D196/10</f>
        <v>7.12615370289091</v>
      </c>
      <c r="E197" s="204" t="n">
        <f aca="false">E196/10</f>
        <v>21.7309791117499</v>
      </c>
      <c r="F197" s="204" t="n">
        <f aca="false">F196/10</f>
        <v>19.7695282533768</v>
      </c>
      <c r="G197" s="204" t="n">
        <f aca="false">G196/10</f>
        <v>85.513844434691</v>
      </c>
      <c r="H197" s="204" t="n">
        <f aca="false">H196/10</f>
        <v>617.067648466155</v>
      </c>
      <c r="I197" s="204" t="n">
        <f aca="false">I196/10</f>
        <v>0.388271737417755</v>
      </c>
      <c r="J197" s="204" t="n">
        <f aca="false">J196/10</f>
        <v>19.6892152024717</v>
      </c>
      <c r="K197" s="204" t="n">
        <f aca="false">K196/10</f>
        <v>1.0431</v>
      </c>
      <c r="L197" s="204" t="n">
        <f aca="false">L196/10</f>
        <v>5.13290279368085</v>
      </c>
      <c r="M197" s="204" t="n">
        <f aca="false">M196/10</f>
        <v>278.444418824035</v>
      </c>
      <c r="N197" s="204" t="n">
        <f aca="false">N196/10</f>
        <v>408.722645326972</v>
      </c>
      <c r="O197" s="204" t="n">
        <f aca="false">O196/10</f>
        <v>112.578487572702</v>
      </c>
      <c r="P197" s="204" t="n">
        <f aca="false">P196/10</f>
        <v>11.1899414636471</v>
      </c>
    </row>
    <row r="198" customFormat="false" ht="17.1" hidden="false" customHeight="true" outlineLevel="0" collapsed="false">
      <c r="A198" s="291" t="s">
        <v>137</v>
      </c>
      <c r="B198" s="291"/>
      <c r="C198" s="292"/>
      <c r="D198" s="293"/>
      <c r="E198" s="294" t="n">
        <f aca="false">4*E197/$H$197</f>
        <v>0.140866105463585</v>
      </c>
      <c r="F198" s="294" t="n">
        <f aca="false">4*F197/$H$197</f>
        <v>0.128151448564954</v>
      </c>
      <c r="G198" s="294" t="n">
        <f aca="false">4*G197/$H$197</f>
        <v>0.554323952307354</v>
      </c>
      <c r="H198" s="295"/>
      <c r="I198" s="204"/>
      <c r="J198" s="204"/>
      <c r="K198" s="204"/>
      <c r="L198" s="204"/>
      <c r="M198" s="204"/>
      <c r="N198" s="204"/>
      <c r="O198" s="204"/>
      <c r="P198" s="204"/>
    </row>
    <row r="199" customFormat="false" ht="17.1" hidden="false" customHeight="true" outlineLevel="0" collapsed="false">
      <c r="A199" s="291" t="s">
        <v>362</v>
      </c>
      <c r="B199" s="291"/>
      <c r="C199" s="292"/>
      <c r="D199" s="296"/>
      <c r="E199" s="297" t="n">
        <f aca="false">E197/E207</f>
        <v>0.282220507944803</v>
      </c>
      <c r="F199" s="297" t="n">
        <f aca="false">F197/F207</f>
        <v>0.25024719308072</v>
      </c>
      <c r="G199" s="297" t="n">
        <f aca="false">G197/G207</f>
        <v>0.255265207267734</v>
      </c>
      <c r="H199" s="297" t="n">
        <f aca="false">H197/H207</f>
        <v>0.262581978070704</v>
      </c>
      <c r="I199" s="297" t="n">
        <f aca="false">I197/I207</f>
        <v>0.277336955298396</v>
      </c>
      <c r="J199" s="297" t="n">
        <f aca="false">J197/J207</f>
        <v>0.328153586707862</v>
      </c>
      <c r="K199" s="297" t="n">
        <f aca="false">K197/K207</f>
        <v>1.49014285714286</v>
      </c>
      <c r="L199" s="297" t="n">
        <f aca="false">L197/L207</f>
        <v>0.513290279368085</v>
      </c>
      <c r="M199" s="297" t="n">
        <f aca="false">M197/M207</f>
        <v>0.253131289840031</v>
      </c>
      <c r="N199" s="297" t="n">
        <f aca="false">N197/N207</f>
        <v>0.247710694137559</v>
      </c>
      <c r="O199" s="297" t="n">
        <f aca="false">O197/O207</f>
        <v>0.450313950290807</v>
      </c>
      <c r="P199" s="297" t="n">
        <f aca="false">P197/P207</f>
        <v>0.93249512197059</v>
      </c>
    </row>
    <row r="200" customFormat="false" ht="17.1" hidden="false" customHeight="true" outlineLevel="0" collapsed="false">
      <c r="A200" s="298" t="s">
        <v>140</v>
      </c>
      <c r="B200" s="298"/>
      <c r="C200" s="299" t="n">
        <v>9775</v>
      </c>
      <c r="D200" s="293" t="n">
        <f aca="false">D21+D40+D59+D77+D95+D114+D133+D154+D171+D192</f>
        <v>94.82125</v>
      </c>
      <c r="E200" s="293" t="n">
        <f aca="false">E21+E40+E59+E77+E95+E114+E133+E154+E171+E192</f>
        <v>290.576</v>
      </c>
      <c r="F200" s="293" t="n">
        <f aca="false">F21+F40+F59+F77+F95+F114+F133+F154+F171+F192</f>
        <v>291.447</v>
      </c>
      <c r="G200" s="293" t="n">
        <f aca="false">G21+G40+G59+G77+G95+G114+G133+G154+G171+G192</f>
        <v>1137.855</v>
      </c>
      <c r="H200" s="293" t="n">
        <f aca="false">H21+H40+H59+H77+H95+H114+H133+H154+H171+H192</f>
        <v>8337.547</v>
      </c>
      <c r="I200" s="293" t="n">
        <f aca="false">I21+I40+I59+I77+I95+I114+I133+I154+I171+I192</f>
        <v>4.916</v>
      </c>
      <c r="J200" s="293" t="n">
        <f aca="false">J21+J40+J59+J77+J95+J114+J133+J154+J171+J192</f>
        <v>393.483</v>
      </c>
      <c r="K200" s="293" t="n">
        <f aca="false">K21+K40+K59+K77+K95+K114+K133+K154+K171+K192</f>
        <v>11.2517</v>
      </c>
      <c r="L200" s="293" t="n">
        <f aca="false">L21+L40+L59+L77+L95+L114+L133+L154+L171+L192</f>
        <v>31.0078</v>
      </c>
      <c r="M200" s="293" t="n">
        <f aca="false">M21+M40+M59+M77+M95+M114+M133+M154+M171+M192</f>
        <v>3720.87</v>
      </c>
      <c r="N200" s="293" t="n">
        <f aca="false">N21+N40+N59+N77+N95+N114+N133+N154+N171+N192</f>
        <v>5084.31</v>
      </c>
      <c r="O200" s="293" t="n">
        <f aca="false">O21+O40+O59+O77+O95+O114+O133+O154+O171+O192</f>
        <v>1308.73</v>
      </c>
      <c r="P200" s="293" t="n">
        <f aca="false">P21+P40+P59+P77+P95+P114+P133+P154+P171+P192</f>
        <v>79.356</v>
      </c>
    </row>
    <row r="201" customFormat="false" ht="17.1" hidden="false" customHeight="true" outlineLevel="0" collapsed="false">
      <c r="A201" s="298" t="s">
        <v>141</v>
      </c>
      <c r="B201" s="298"/>
      <c r="C201" s="299" t="n">
        <v>977.5</v>
      </c>
      <c r="D201" s="293" t="n">
        <f aca="false">D200/10</f>
        <v>9.482125</v>
      </c>
      <c r="E201" s="204" t="n">
        <f aca="false">E200/10</f>
        <v>29.0576</v>
      </c>
      <c r="F201" s="204" t="n">
        <f aca="false">F200/10</f>
        <v>29.1447</v>
      </c>
      <c r="G201" s="204" t="n">
        <f aca="false">G200/10</f>
        <v>113.7855</v>
      </c>
      <c r="H201" s="204" t="n">
        <f aca="false">H200/10</f>
        <v>833.7547</v>
      </c>
      <c r="I201" s="204" t="n">
        <f aca="false">I200/10</f>
        <v>0.4916</v>
      </c>
      <c r="J201" s="204" t="n">
        <f aca="false">J200/10</f>
        <v>39.3483</v>
      </c>
      <c r="K201" s="204" t="n">
        <f aca="false">K200/10</f>
        <v>1.12517</v>
      </c>
      <c r="L201" s="204" t="n">
        <f aca="false">L200/10</f>
        <v>3.10078</v>
      </c>
      <c r="M201" s="204" t="n">
        <f aca="false">M200/10</f>
        <v>372.087</v>
      </c>
      <c r="N201" s="204" t="n">
        <f aca="false">N200/10</f>
        <v>508.431</v>
      </c>
      <c r="O201" s="204" t="n">
        <f aca="false">O200/10</f>
        <v>130.873</v>
      </c>
      <c r="P201" s="204" t="n">
        <f aca="false">P200/10</f>
        <v>7.9356</v>
      </c>
    </row>
    <row r="202" customFormat="false" ht="17.1" hidden="false" customHeight="true" outlineLevel="0" collapsed="false">
      <c r="A202" s="298" t="s">
        <v>137</v>
      </c>
      <c r="B202" s="298"/>
      <c r="C202" s="299"/>
      <c r="D202" s="300"/>
      <c r="E202" s="294" t="n">
        <f aca="false">4*E201/$H$201</f>
        <v>0.139405990754835</v>
      </c>
      <c r="F202" s="294" t="n">
        <f aca="false">4*F201/$H$201</f>
        <v>0.139823859463701</v>
      </c>
      <c r="G202" s="294" t="n">
        <f aca="false">4*G201/$H$201</f>
        <v>0.545894373968747</v>
      </c>
      <c r="H202" s="204"/>
      <c r="I202" s="204"/>
      <c r="J202" s="204"/>
      <c r="K202" s="204"/>
      <c r="L202" s="204"/>
      <c r="M202" s="204"/>
      <c r="N202" s="204"/>
      <c r="O202" s="204"/>
      <c r="P202" s="204"/>
    </row>
    <row r="203" customFormat="false" ht="17.1" hidden="false" customHeight="true" outlineLevel="0" collapsed="false">
      <c r="A203" s="298" t="s">
        <v>362</v>
      </c>
      <c r="B203" s="298"/>
      <c r="C203" s="299"/>
      <c r="D203" s="301"/>
      <c r="E203" s="302" t="n">
        <f aca="false">E201/E207</f>
        <v>0.377371428571429</v>
      </c>
      <c r="F203" s="302" t="n">
        <f aca="false">F201/F207</f>
        <v>0.368920253164557</v>
      </c>
      <c r="G203" s="302" t="n">
        <f aca="false">G201/G207</f>
        <v>0.339658208955224</v>
      </c>
      <c r="H203" s="302" t="n">
        <f aca="false">H201/H207</f>
        <v>0.354789234042553</v>
      </c>
      <c r="I203" s="302" t="n">
        <f aca="false">I201/I207</f>
        <v>0.351142857142857</v>
      </c>
      <c r="J203" s="302" t="n">
        <f aca="false">J201/J207</f>
        <v>0.655805</v>
      </c>
      <c r="K203" s="302" t="n">
        <f aca="false">K201/K207</f>
        <v>1.60738571428571</v>
      </c>
      <c r="L203" s="302" t="n">
        <f aca="false">L201/L207</f>
        <v>0.310078</v>
      </c>
      <c r="M203" s="302" t="n">
        <f aca="false">M201/M207</f>
        <v>0.338260909090909</v>
      </c>
      <c r="N203" s="302" t="n">
        <f aca="false">N201/N207</f>
        <v>0.30814</v>
      </c>
      <c r="O203" s="302" t="n">
        <f aca="false">O201/O207</f>
        <v>0.523492</v>
      </c>
      <c r="P203" s="302" t="n">
        <f aca="false">P201/P207</f>
        <v>0.6613</v>
      </c>
    </row>
    <row r="204" customFormat="false" ht="17.1" hidden="false" customHeight="true" outlineLevel="0" collapsed="false">
      <c r="A204" s="303" t="s">
        <v>144</v>
      </c>
      <c r="B204" s="303"/>
      <c r="C204" s="304"/>
      <c r="D204" s="293" t="n">
        <f aca="false">D196+D200</f>
        <v>166.082787028909</v>
      </c>
      <c r="E204" s="305" t="n">
        <f aca="false">E196+E200</f>
        <v>507.885791117499</v>
      </c>
      <c r="F204" s="305" t="n">
        <f aca="false">F196+F200</f>
        <v>489.142282533768</v>
      </c>
      <c r="G204" s="305" t="n">
        <f aca="false">G196+G200</f>
        <v>1992.99344434691</v>
      </c>
      <c r="H204" s="305" t="n">
        <f aca="false">H196+H200</f>
        <v>14508.2234846615</v>
      </c>
      <c r="I204" s="305" t="n">
        <f aca="false">I196+I200</f>
        <v>8.79871737417755</v>
      </c>
      <c r="J204" s="305" t="n">
        <f aca="false">J196+J200</f>
        <v>590.375152024717</v>
      </c>
      <c r="K204" s="305" t="n">
        <f aca="false">K196+K200</f>
        <v>21.6827</v>
      </c>
      <c r="L204" s="305" t="n">
        <f aca="false">L196+L200</f>
        <v>82.3368279368085</v>
      </c>
      <c r="M204" s="305" t="n">
        <f aca="false">M196+M200</f>
        <v>6505.31418824035</v>
      </c>
      <c r="N204" s="305" t="n">
        <f aca="false">N196+N200</f>
        <v>9171.53645326972</v>
      </c>
      <c r="O204" s="305" t="n">
        <f aca="false">O196+O200</f>
        <v>2434.51487572702</v>
      </c>
      <c r="P204" s="305" t="n">
        <f aca="false">P196+P200</f>
        <v>191.255414636471</v>
      </c>
    </row>
    <row r="205" customFormat="false" ht="17.1" hidden="false" customHeight="true" outlineLevel="0" collapsed="false">
      <c r="A205" s="303" t="s">
        <v>145</v>
      </c>
      <c r="B205" s="303"/>
      <c r="C205" s="304"/>
      <c r="D205" s="293" t="n">
        <f aca="false">D197+D201</f>
        <v>16.6082787028909</v>
      </c>
      <c r="E205" s="204" t="n">
        <f aca="false">E197+E201</f>
        <v>50.7885791117499</v>
      </c>
      <c r="F205" s="204" t="n">
        <f aca="false">F197+F201</f>
        <v>48.9142282533768</v>
      </c>
      <c r="G205" s="204" t="n">
        <f aca="false">G197+G201</f>
        <v>199.299344434691</v>
      </c>
      <c r="H205" s="204" t="n">
        <f aca="false">H197+H201</f>
        <v>1450.82234846615</v>
      </c>
      <c r="I205" s="204" t="n">
        <f aca="false">I197+I201</f>
        <v>0.879871737417755</v>
      </c>
      <c r="J205" s="204" t="n">
        <f aca="false">J197+J201</f>
        <v>59.0375152024717</v>
      </c>
      <c r="K205" s="204" t="n">
        <f aca="false">K197+K201</f>
        <v>2.16827</v>
      </c>
      <c r="L205" s="204" t="n">
        <f aca="false">L197+L201</f>
        <v>8.23368279368085</v>
      </c>
      <c r="M205" s="204" t="n">
        <f aca="false">M197+M201</f>
        <v>650.531418824035</v>
      </c>
      <c r="N205" s="204" t="n">
        <f aca="false">N197+N201</f>
        <v>917.153645326972</v>
      </c>
      <c r="O205" s="204" t="n">
        <f aca="false">O197+O201</f>
        <v>243.451487572702</v>
      </c>
      <c r="P205" s="204" t="n">
        <f aca="false">P197+P201</f>
        <v>19.1255414636471</v>
      </c>
    </row>
    <row r="206" customFormat="false" ht="17.1" hidden="false" customHeight="true" outlineLevel="0" collapsed="false">
      <c r="A206" s="303" t="s">
        <v>137</v>
      </c>
      <c r="B206" s="303"/>
      <c r="C206" s="304"/>
      <c r="D206" s="300"/>
      <c r="E206" s="294" t="n">
        <f aca="false">4*E205/$H$205</f>
        <v>0.140027010654874</v>
      </c>
      <c r="F206" s="294" t="n">
        <f aca="false">4*F205/$H$205</f>
        <v>0.134859318386128</v>
      </c>
      <c r="G206" s="294" t="n">
        <f aca="false">4*G205/$H$205</f>
        <v>0.549479664813256</v>
      </c>
      <c r="H206" s="204"/>
      <c r="I206" s="204"/>
      <c r="J206" s="204"/>
      <c r="K206" s="204"/>
      <c r="L206" s="204"/>
      <c r="M206" s="204"/>
      <c r="N206" s="204"/>
      <c r="O206" s="204"/>
      <c r="P206" s="204"/>
    </row>
    <row r="207" customFormat="false" ht="17.1" hidden="false" customHeight="true" outlineLevel="0" collapsed="false">
      <c r="A207" s="303" t="s">
        <v>363</v>
      </c>
      <c r="B207" s="303"/>
      <c r="C207" s="304"/>
      <c r="D207" s="300"/>
      <c r="E207" s="306" t="n">
        <v>77</v>
      </c>
      <c r="F207" s="306" t="n">
        <v>79</v>
      </c>
      <c r="G207" s="306" t="n">
        <v>335</v>
      </c>
      <c r="H207" s="306" t="n">
        <v>2350</v>
      </c>
      <c r="I207" s="306" t="n">
        <v>1.4</v>
      </c>
      <c r="J207" s="306" t="n">
        <v>60</v>
      </c>
      <c r="K207" s="306" t="n">
        <v>0.7</v>
      </c>
      <c r="L207" s="307" t="n">
        <v>10</v>
      </c>
      <c r="M207" s="306" t="n">
        <v>1100</v>
      </c>
      <c r="N207" s="306" t="n">
        <v>1650</v>
      </c>
      <c r="O207" s="306" t="n">
        <v>250</v>
      </c>
      <c r="P207" s="306" t="n">
        <v>12</v>
      </c>
    </row>
    <row r="208" customFormat="false" ht="17.1" hidden="false" customHeight="true" outlineLevel="0" collapsed="false">
      <c r="A208" s="303"/>
      <c r="B208" s="303"/>
      <c r="C208" s="304"/>
      <c r="D208" s="300"/>
      <c r="E208" s="308"/>
      <c r="F208" s="308"/>
      <c r="G208" s="308"/>
      <c r="H208" s="308"/>
      <c r="I208" s="308"/>
      <c r="J208" s="308"/>
      <c r="K208" s="308"/>
      <c r="L208" s="308"/>
      <c r="M208" s="308"/>
      <c r="N208" s="308"/>
      <c r="O208" s="308"/>
      <c r="P208" s="308"/>
    </row>
    <row r="209" customFormat="false" ht="17.1" hidden="false" customHeight="true" outlineLevel="0" collapsed="false">
      <c r="A209" s="303" t="s">
        <v>362</v>
      </c>
      <c r="B209" s="303"/>
      <c r="C209" s="304"/>
      <c r="D209" s="300"/>
      <c r="E209" s="309" t="n">
        <f aca="false">E205/E207</f>
        <v>0.659591936516232</v>
      </c>
      <c r="F209" s="309" t="n">
        <f aca="false">F205/F207</f>
        <v>0.619167446245276</v>
      </c>
      <c r="G209" s="309" t="n">
        <f aca="false">G205/G207</f>
        <v>0.594923416222958</v>
      </c>
      <c r="H209" s="309" t="n">
        <f aca="false">H205/H207</f>
        <v>0.617371212113257</v>
      </c>
      <c r="I209" s="309" t="n">
        <f aca="false">I205/I207</f>
        <v>0.628479812441254</v>
      </c>
      <c r="J209" s="309" t="n">
        <f aca="false">J205/J207</f>
        <v>0.983958586707862</v>
      </c>
      <c r="K209" s="309" t="n">
        <f aca="false">K205/K207</f>
        <v>3.09752857142857</v>
      </c>
      <c r="L209" s="309" t="n">
        <f aca="false">L205/L207</f>
        <v>0.823368279368085</v>
      </c>
      <c r="M209" s="309" t="n">
        <f aca="false">M205/M207</f>
        <v>0.59139219893094</v>
      </c>
      <c r="N209" s="309" t="n">
        <f aca="false">N205/N207</f>
        <v>0.555850694137559</v>
      </c>
      <c r="O209" s="309" t="n">
        <f aca="false">O205/O207</f>
        <v>0.973805950290807</v>
      </c>
      <c r="P209" s="309" t="n">
        <f aca="false">P205/P207</f>
        <v>1.59379512197059</v>
      </c>
    </row>
  </sheetData>
  <mergeCells count="53">
    <mergeCell ref="A1:P1"/>
    <mergeCell ref="A2:H2"/>
    <mergeCell ref="A3:A4"/>
    <mergeCell ref="B3:B4"/>
    <mergeCell ref="C3:C4"/>
    <mergeCell ref="D3:D4"/>
    <mergeCell ref="E3:G3"/>
    <mergeCell ref="H3:H4"/>
    <mergeCell ref="I3:L3"/>
    <mergeCell ref="M3:P3"/>
    <mergeCell ref="A5:P5"/>
    <mergeCell ref="A13:P13"/>
    <mergeCell ref="A22:B22"/>
    <mergeCell ref="A23:P23"/>
    <mergeCell ref="A31:P31"/>
    <mergeCell ref="A41:B41"/>
    <mergeCell ref="A42:P42"/>
    <mergeCell ref="A51:P51"/>
    <mergeCell ref="A60:B60"/>
    <mergeCell ref="A61:P61"/>
    <mergeCell ref="A69:P69"/>
    <mergeCell ref="A78:B78"/>
    <mergeCell ref="A79:P79"/>
    <mergeCell ref="A87:P87"/>
    <mergeCell ref="A96:B96"/>
    <mergeCell ref="A97:P97"/>
    <mergeCell ref="A106:P106"/>
    <mergeCell ref="A115:B115"/>
    <mergeCell ref="A116:P116"/>
    <mergeCell ref="A125:P125"/>
    <mergeCell ref="A134:B134"/>
    <mergeCell ref="A135:P135"/>
    <mergeCell ref="A145:P145"/>
    <mergeCell ref="A155:B155"/>
    <mergeCell ref="A156:P156"/>
    <mergeCell ref="A163:P163"/>
    <mergeCell ref="A172:B172"/>
    <mergeCell ref="A173:P173"/>
    <mergeCell ref="B183:P183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</mergeCells>
  <printOptions headings="false" gridLines="false" gridLinesSet="true" horizontalCentered="false" verticalCentered="false"/>
  <pageMargins left="0.708333333333333" right="0.708333333333333" top="0.39375" bottom="0.39375" header="0.511811023622047" footer="0.511811023622047"/>
  <pageSetup paperSize="9" scale="6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7" manualBreakCount="7">
    <brk id="28" man="true" max="16383" min="0"/>
    <brk id="60" man="true" max="16383" min="0"/>
    <brk id="81" man="true" max="16383" min="0"/>
    <brk id="108" man="true" max="16383" min="0"/>
    <brk id="135" man="true" max="16383" min="0"/>
    <brk id="162" man="true" max="16383" min="0"/>
    <brk id="193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P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9" activeCellId="0" sqref="C29"/>
    </sheetView>
  </sheetViews>
  <sheetFormatPr defaultColWidth="9.15625" defaultRowHeight="11.25" zeroHeight="false" outlineLevelRow="0" outlineLevelCol="0"/>
  <cols>
    <col collapsed="false" customWidth="false" hidden="false" outlineLevel="0" max="1" min="1" style="310" width="9.14"/>
    <col collapsed="false" customWidth="true" hidden="false" outlineLevel="0" max="2" min="2" style="310" width="12.29"/>
    <col collapsed="false" customWidth="true" hidden="false" outlineLevel="0" max="3" min="3" style="310" width="7.71"/>
    <col collapsed="false" customWidth="true" hidden="false" outlineLevel="0" max="4" min="4" style="310" width="7.15"/>
    <col collapsed="false" customWidth="true" hidden="false" outlineLevel="0" max="5" min="5" style="310" width="7.29"/>
    <col collapsed="false" customWidth="true" hidden="false" outlineLevel="0" max="6" min="6" style="310" width="6.86"/>
    <col collapsed="false" customWidth="true" hidden="false" outlineLevel="0" max="7" min="7" style="310" width="7.86"/>
    <col collapsed="false" customWidth="false" hidden="false" outlineLevel="0" max="8" min="8" style="310" width="9.14"/>
    <col collapsed="false" customWidth="true" hidden="false" outlineLevel="0" max="12" min="9" style="310" width="9.42"/>
    <col collapsed="false" customWidth="false" hidden="false" outlineLevel="0" max="13" min="13" style="310" width="9.14"/>
    <col collapsed="false" customWidth="true" hidden="false" outlineLevel="0" max="15" min="14" style="310" width="9.42"/>
    <col collapsed="false" customWidth="true" hidden="false" outlineLevel="0" max="16" min="16" style="310" width="10.29"/>
    <col collapsed="false" customWidth="false" hidden="false" outlineLevel="0" max="1024" min="17" style="310" width="9.14"/>
  </cols>
  <sheetData>
    <row r="1" customFormat="false" ht="12.75" hidden="false" customHeight="false" outlineLevel="0" collapsed="false">
      <c r="O1" s="311"/>
      <c r="P1" s="312" t="s">
        <v>364</v>
      </c>
    </row>
    <row r="2" customFormat="false" ht="32.25" hidden="false" customHeight="true" outlineLevel="0" collapsed="false">
      <c r="A2" s="313" t="s">
        <v>365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3" customFormat="false" ht="11.25" hidden="false" customHeight="false" outlineLevel="0" collapsed="false">
      <c r="A3" s="314" t="s">
        <v>1</v>
      </c>
    </row>
    <row r="4" customFormat="false" ht="8.25" hidden="false" customHeight="true" outlineLevel="0" collapsed="false">
      <c r="A4" s="314"/>
    </row>
    <row r="5" s="318" customFormat="true" ht="12" hidden="false" customHeight="false" outlineLevel="0" collapsed="false">
      <c r="A5" s="315" t="s">
        <v>366</v>
      </c>
      <c r="B5" s="315"/>
      <c r="C5" s="316"/>
      <c r="D5" s="317" t="n">
        <v>94</v>
      </c>
      <c r="E5" s="317" t="n">
        <v>68</v>
      </c>
      <c r="F5" s="317" t="n">
        <v>264</v>
      </c>
      <c r="G5" s="317" t="n">
        <v>2046</v>
      </c>
    </row>
    <row r="6" s="318" customFormat="true" ht="11.25" hidden="false" customHeight="false" outlineLevel="0" collapsed="false">
      <c r="A6" s="319" t="s">
        <v>367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</row>
    <row r="7" s="318" customFormat="true" ht="12.75" hidden="false" customHeight="true" outlineLevel="0" collapsed="false">
      <c r="A7" s="320" t="s">
        <v>4</v>
      </c>
      <c r="B7" s="320"/>
      <c r="C7" s="320"/>
      <c r="D7" s="321" t="s">
        <v>7</v>
      </c>
      <c r="E7" s="321"/>
      <c r="F7" s="321"/>
      <c r="G7" s="320" t="s">
        <v>8</v>
      </c>
      <c r="I7" s="320" t="s">
        <v>368</v>
      </c>
      <c r="J7" s="320"/>
      <c r="K7" s="320"/>
      <c r="L7" s="320"/>
      <c r="N7" s="322" t="s">
        <v>369</v>
      </c>
      <c r="O7" s="322"/>
      <c r="P7" s="322"/>
    </row>
    <row r="8" s="318" customFormat="true" ht="18.75" hidden="false" customHeight="true" outlineLevel="0" collapsed="false">
      <c r="A8" s="320"/>
      <c r="B8" s="320"/>
      <c r="C8" s="323" t="s">
        <v>6</v>
      </c>
      <c r="D8" s="324" t="s">
        <v>11</v>
      </c>
      <c r="E8" s="324" t="s">
        <v>12</v>
      </c>
      <c r="F8" s="324" t="s">
        <v>13</v>
      </c>
      <c r="G8" s="320"/>
      <c r="I8" s="323" t="str">
        <f aca="false">D8</f>
        <v>Б</v>
      </c>
      <c r="J8" s="323" t="str">
        <f aca="false">E8</f>
        <v>Ж</v>
      </c>
      <c r="K8" s="323" t="str">
        <f aca="false">F8</f>
        <v>У</v>
      </c>
      <c r="L8" s="323" t="s">
        <v>370</v>
      </c>
      <c r="N8" s="323" t="str">
        <f aca="false">I8</f>
        <v>Б</v>
      </c>
      <c r="O8" s="323" t="str">
        <f aca="false">J8</f>
        <v>Ж</v>
      </c>
      <c r="P8" s="323" t="str">
        <f aca="false">K8</f>
        <v>У</v>
      </c>
    </row>
    <row r="9" s="318" customFormat="true" ht="11.25" hidden="false" customHeight="false" outlineLevel="0" collapsed="false">
      <c r="A9" s="325" t="s">
        <v>371</v>
      </c>
      <c r="B9" s="325"/>
      <c r="C9" s="326" t="n">
        <f aca="false">' МЕНЮ_ХЭХ '!D14</f>
        <v>4.86016666666667</v>
      </c>
      <c r="D9" s="326" t="n">
        <f aca="false">' МЕНЮ_ХЭХ '!E14</f>
        <v>25.06</v>
      </c>
      <c r="E9" s="326" t="n">
        <f aca="false">' МЕНЮ_ХЭХ '!F14</f>
        <v>18.171</v>
      </c>
      <c r="F9" s="326" t="n">
        <f aca="false">' МЕНЮ_ХЭХ '!G14</f>
        <v>58.322</v>
      </c>
      <c r="G9" s="326" t="n">
        <f aca="false">' МЕНЮ_ХЭХ '!H14</f>
        <v>502.165</v>
      </c>
      <c r="I9" s="327" t="n">
        <f aca="false">D9/$D$5</f>
        <v>0.266595744680851</v>
      </c>
      <c r="J9" s="327" t="n">
        <f aca="false">E9/$E$5</f>
        <v>0.267220588235294</v>
      </c>
      <c r="K9" s="327" t="n">
        <f aca="false">F9/$F$5</f>
        <v>0.220916666666667</v>
      </c>
      <c r="L9" s="327" t="n">
        <f aca="false">G9/$G$5</f>
        <v>0.245437438905181</v>
      </c>
      <c r="N9" s="327" t="n">
        <f aca="false">4*D9/G9</f>
        <v>0.199615664174126</v>
      </c>
      <c r="O9" s="327" t="n">
        <f aca="false">9*E9/G9</f>
        <v>0.325667858174106</v>
      </c>
      <c r="P9" s="327" t="n">
        <f aca="false">4*F9/G9</f>
        <v>0.464564435992154</v>
      </c>
    </row>
    <row r="10" s="318" customFormat="true" ht="11.25" hidden="false" customHeight="false" outlineLevel="0" collapsed="false">
      <c r="A10" s="325" t="s">
        <v>372</v>
      </c>
      <c r="B10" s="325"/>
      <c r="C10" s="326" t="n">
        <f aca="false">' МЕНЮ_ХЭХ '!D43</f>
        <v>3.75041666666667</v>
      </c>
      <c r="D10" s="326" t="n">
        <f aca="false">' МЕНЮ_ХЭХ '!E43</f>
        <v>27.248</v>
      </c>
      <c r="E10" s="326" t="n">
        <f aca="false">' МЕНЮ_ХЭХ '!F43</f>
        <v>17.858</v>
      </c>
      <c r="F10" s="326" t="n">
        <f aca="false">' МЕНЮ_ХЭХ '!G43</f>
        <v>45.005</v>
      </c>
      <c r="G10" s="326" t="n">
        <f aca="false">' МЕНЮ_ХЭХ '!H43</f>
        <v>456.905</v>
      </c>
      <c r="I10" s="327" t="n">
        <f aca="false">D10/$D$5</f>
        <v>0.289872340425532</v>
      </c>
      <c r="J10" s="327" t="n">
        <f aca="false">E10/$E$5</f>
        <v>0.262617647058823</v>
      </c>
      <c r="K10" s="327" t="n">
        <f aca="false">F10/$F$5</f>
        <v>0.170473484848485</v>
      </c>
      <c r="L10" s="327" t="n">
        <f aca="false">G10/$G$5</f>
        <v>0.223316226783969</v>
      </c>
      <c r="N10" s="327" t="n">
        <f aca="false">4*D10/G10</f>
        <v>0.23854411748613</v>
      </c>
      <c r="O10" s="327" t="n">
        <f aca="false">9*E10/G10</f>
        <v>0.351762401374465</v>
      </c>
      <c r="P10" s="327" t="n">
        <f aca="false">4*F10/G10</f>
        <v>0.393998752475898</v>
      </c>
    </row>
    <row r="11" s="318" customFormat="true" ht="11.25" hidden="false" customHeight="false" outlineLevel="0" collapsed="false">
      <c r="A11" s="325" t="s">
        <v>373</v>
      </c>
      <c r="B11" s="325"/>
      <c r="C11" s="326" t="n">
        <f aca="false">' МЕНЮ_ХЭХ '!D74</f>
        <v>4.66483333333333</v>
      </c>
      <c r="D11" s="326" t="n">
        <f aca="false">' МЕНЮ_ХЭХ '!E74</f>
        <v>24.04</v>
      </c>
      <c r="E11" s="326" t="n">
        <f aca="false">' МЕНЮ_ХЭХ '!F74</f>
        <v>25.271</v>
      </c>
      <c r="F11" s="326" t="n">
        <f aca="false">' МЕНЮ_ХЭХ '!G74</f>
        <v>55.978</v>
      </c>
      <c r="G11" s="326" t="n">
        <f aca="false">' МЕНЮ_ХЭХ '!H74</f>
        <v>545.232</v>
      </c>
      <c r="I11" s="327" t="n">
        <f aca="false">D11/$D$5</f>
        <v>0.255744680851064</v>
      </c>
      <c r="J11" s="327" t="n">
        <f aca="false">E11/$E$5</f>
        <v>0.371632352941176</v>
      </c>
      <c r="K11" s="327" t="n">
        <f aca="false">F11/$F$5</f>
        <v>0.212037878787879</v>
      </c>
      <c r="L11" s="327" t="n">
        <f aca="false">G11/$G$5</f>
        <v>0.266486803519062</v>
      </c>
      <c r="N11" s="327" t="n">
        <f aca="false">4*D11/G11</f>
        <v>0.176365290371805</v>
      </c>
      <c r="O11" s="327" t="n">
        <f aca="false">9*E11/G11</f>
        <v>0.417141693811075</v>
      </c>
      <c r="P11" s="327" t="n">
        <f aca="false">4*F11/G11</f>
        <v>0.410672887871585</v>
      </c>
    </row>
    <row r="12" s="318" customFormat="true" ht="11.25" hidden="false" customHeight="false" outlineLevel="0" collapsed="false">
      <c r="A12" s="325" t="s">
        <v>374</v>
      </c>
      <c r="B12" s="325"/>
      <c r="C12" s="326" t="n">
        <f aca="false">' МЕНЮ_ХЭХ '!D103</f>
        <v>4.45983333333333</v>
      </c>
      <c r="D12" s="326" t="n">
        <f aca="false">' МЕНЮ_ХЭХ '!E103</f>
        <v>23.398</v>
      </c>
      <c r="E12" s="326" t="n">
        <f aca="false">' МЕНЮ_ХЭХ '!F103</f>
        <v>17.095</v>
      </c>
      <c r="F12" s="326" t="n">
        <f aca="false">' МЕНЮ_ХЭХ '!G103</f>
        <v>53.518</v>
      </c>
      <c r="G12" s="326" t="n">
        <f aca="false">' МЕНЮ_ХЭХ '!H103</f>
        <v>465.138</v>
      </c>
      <c r="I12" s="327" t="n">
        <f aca="false">D12/$D$5</f>
        <v>0.248914893617021</v>
      </c>
      <c r="J12" s="327" t="n">
        <f aca="false">E12/$E$5</f>
        <v>0.251397058823529</v>
      </c>
      <c r="K12" s="327" t="n">
        <f aca="false">F12/$F$5</f>
        <v>0.202719696969697</v>
      </c>
      <c r="L12" s="327" t="n">
        <f aca="false">G12/$G$5</f>
        <v>0.227340175953079</v>
      </c>
      <c r="N12" s="327" t="n">
        <f aca="false">4*D12/G12</f>
        <v>0.201213403334064</v>
      </c>
      <c r="O12" s="327" t="n">
        <f aca="false">9*E12/G12</f>
        <v>0.330772802910104</v>
      </c>
      <c r="P12" s="327" t="n">
        <f aca="false">4*F12/G12</f>
        <v>0.460233307104558</v>
      </c>
    </row>
    <row r="13" s="318" customFormat="true" ht="11.25" hidden="false" customHeight="false" outlineLevel="0" collapsed="false">
      <c r="A13" s="325" t="s">
        <v>375</v>
      </c>
      <c r="B13" s="325"/>
      <c r="C13" s="326" t="n">
        <f aca="false">' МЕНЮ_ХЭХ '!D132</f>
        <v>3.55225</v>
      </c>
      <c r="D13" s="326" t="n">
        <f aca="false">' МЕНЮ_ХЭХ '!E132</f>
        <v>20.668</v>
      </c>
      <c r="E13" s="326" t="n">
        <f aca="false">' МЕНЮ_ХЭХ '!F132</f>
        <v>9.03</v>
      </c>
      <c r="F13" s="326" t="n">
        <f aca="false">' МЕНЮ_ХЭХ '!G132</f>
        <v>42.627</v>
      </c>
      <c r="G13" s="326" t="n">
        <f aca="false">' МЕНЮ_ХЭХ '!H132</f>
        <v>337.581</v>
      </c>
      <c r="I13" s="327" t="n">
        <f aca="false">D13/$D$5</f>
        <v>0.219872340425532</v>
      </c>
      <c r="J13" s="327" t="n">
        <f aca="false">E13/$E$5</f>
        <v>0.132794117647059</v>
      </c>
      <c r="K13" s="327" t="n">
        <f aca="false">F13/$F$5</f>
        <v>0.161465909090909</v>
      </c>
      <c r="L13" s="327" t="n">
        <f aca="false">G13/$G$5</f>
        <v>0.164995601173021</v>
      </c>
      <c r="N13" s="327" t="n">
        <f aca="false">4*D13/G13</f>
        <v>0.244895299202266</v>
      </c>
      <c r="O13" s="327" t="n">
        <f aca="false">9*E13/G13</f>
        <v>0.240742221866752</v>
      </c>
      <c r="P13" s="327" t="n">
        <f aca="false">4*F13/G13</f>
        <v>0.505087667848605</v>
      </c>
    </row>
    <row r="14" s="318" customFormat="true" ht="11.25" hidden="false" customHeight="false" outlineLevel="0" collapsed="false">
      <c r="A14" s="325" t="s">
        <v>376</v>
      </c>
      <c r="B14" s="325"/>
      <c r="C14" s="326" t="n">
        <f aca="false">' МЕНЮ_ХЭХ '!D162</f>
        <v>5.14825</v>
      </c>
      <c r="D14" s="326" t="n">
        <f aca="false">' МЕНЮ_ХЭХ '!E162</f>
        <v>21.823</v>
      </c>
      <c r="E14" s="326" t="n">
        <f aca="false">' МЕНЮ_ХЭХ '!F162</f>
        <v>14.314</v>
      </c>
      <c r="F14" s="326" t="n">
        <f aca="false">' МЕНЮ_ХЭХ '!G162</f>
        <v>61.779</v>
      </c>
      <c r="G14" s="326" t="n">
        <f aca="false">' МЕНЮ_ХЭХ '!H162</f>
        <v>469.578</v>
      </c>
      <c r="I14" s="327" t="n">
        <f aca="false">D14/$D$5</f>
        <v>0.232159574468085</v>
      </c>
      <c r="J14" s="327" t="n">
        <f aca="false">E14/$E$5</f>
        <v>0.2105</v>
      </c>
      <c r="K14" s="327" t="n">
        <f aca="false">F14/$F$5</f>
        <v>0.234011363636364</v>
      </c>
      <c r="L14" s="327" t="n">
        <f aca="false">G14/$G$5</f>
        <v>0.229510263929619</v>
      </c>
      <c r="N14" s="327" t="n">
        <f aca="false">4*D14/G14</f>
        <v>0.185894569166358</v>
      </c>
      <c r="O14" s="327" t="n">
        <f aca="false">9*E14/G14</f>
        <v>0.274344198407932</v>
      </c>
      <c r="P14" s="327" t="n">
        <f aca="false">4*F14/G14</f>
        <v>0.526251229827632</v>
      </c>
    </row>
    <row r="15" s="318" customFormat="true" ht="11.25" hidden="false" customHeight="false" outlineLevel="0" collapsed="false">
      <c r="A15" s="325" t="s">
        <v>377</v>
      </c>
      <c r="B15" s="325"/>
      <c r="C15" s="326" t="n">
        <f aca="false">' МЕНЮ_ХЭХ '!D192</f>
        <v>5.7165</v>
      </c>
      <c r="D15" s="326" t="n">
        <f aca="false">' МЕНЮ_ХЭХ '!E192</f>
        <v>21.167</v>
      </c>
      <c r="E15" s="326" t="n">
        <f aca="false">' МЕНЮ_ХЭХ '!F192</f>
        <v>18.375</v>
      </c>
      <c r="F15" s="326" t="n">
        <f aca="false">' МЕНЮ_ХЭХ '!G192</f>
        <v>68.598</v>
      </c>
      <c r="G15" s="326" t="n">
        <f aca="false">' МЕНЮ_ХЭХ '!H192</f>
        <v>530.92</v>
      </c>
      <c r="I15" s="327" t="n">
        <f aca="false">D15/$D$5</f>
        <v>0.22518085106383</v>
      </c>
      <c r="J15" s="327" t="n">
        <f aca="false">E15/$E$5</f>
        <v>0.270220588235294</v>
      </c>
      <c r="K15" s="327" t="n">
        <f aca="false">F15/$F$5</f>
        <v>0.259840909090909</v>
      </c>
      <c r="L15" s="327" t="n">
        <f aca="false">G15/$G$5</f>
        <v>0.259491691104594</v>
      </c>
      <c r="N15" s="327" t="n">
        <f aca="false">4*D15/G15</f>
        <v>0.159474120394786</v>
      </c>
      <c r="O15" s="327" t="n">
        <f aca="false">9*E15/G15</f>
        <v>0.311487606419046</v>
      </c>
      <c r="P15" s="327" t="n">
        <f aca="false">4*F15/G15</f>
        <v>0.516823626911776</v>
      </c>
    </row>
    <row r="16" s="318" customFormat="true" ht="11.25" hidden="false" customHeight="false" outlineLevel="0" collapsed="false">
      <c r="A16" s="325" t="s">
        <v>378</v>
      </c>
      <c r="B16" s="325"/>
      <c r="C16" s="326" t="n">
        <f aca="false">' МЕНЮ_ХЭХ '!D223</f>
        <v>4.41475</v>
      </c>
      <c r="D16" s="326" t="n">
        <f aca="false">' МЕНЮ_ХЭХ '!E223</f>
        <v>18.711</v>
      </c>
      <c r="E16" s="326" t="n">
        <f aca="false">' МЕНЮ_ХЭХ '!F223</f>
        <v>18.093</v>
      </c>
      <c r="F16" s="326" t="n">
        <f aca="false">' МЕНЮ_ХЭХ '!G223</f>
        <v>52.977</v>
      </c>
      <c r="G16" s="326" t="n">
        <f aca="false">' МЕНЮ_ХЭХ '!H223</f>
        <v>451.948</v>
      </c>
      <c r="I16" s="327" t="n">
        <f aca="false">D16/$D$5</f>
        <v>0.199053191489362</v>
      </c>
      <c r="J16" s="327" t="n">
        <f aca="false">E16/$E$5</f>
        <v>0.266073529411765</v>
      </c>
      <c r="K16" s="327" t="n">
        <f aca="false">F16/$F$5</f>
        <v>0.200670454545455</v>
      </c>
      <c r="L16" s="327" t="n">
        <f aca="false">G16/$G$5</f>
        <v>0.220893450635386</v>
      </c>
      <c r="N16" s="327" t="n">
        <f aca="false">4*D16/G16</f>
        <v>0.165603122483118</v>
      </c>
      <c r="O16" s="327" t="n">
        <f aca="false">9*E16/G16</f>
        <v>0.360300300034517</v>
      </c>
      <c r="P16" s="327" t="n">
        <f aca="false">4*F16/G16</f>
        <v>0.468876950445627</v>
      </c>
    </row>
    <row r="17" s="318" customFormat="true" ht="11.25" hidden="false" customHeight="false" outlineLevel="0" collapsed="false">
      <c r="A17" s="325" t="s">
        <v>379</v>
      </c>
      <c r="B17" s="325"/>
      <c r="C17" s="326" t="n">
        <f aca="false">' МЕНЮ_ХЭХ '!D253</f>
        <v>3.86358333333333</v>
      </c>
      <c r="D17" s="326" t="n">
        <f aca="false">' МЕНЮ_ХЭХ '!E253</f>
        <v>43.724</v>
      </c>
      <c r="E17" s="326" t="n">
        <f aca="false">' МЕНЮ_ХЭХ '!F253</f>
        <v>18.591</v>
      </c>
      <c r="F17" s="326" t="n">
        <f aca="false">' МЕНЮ_ХЭХ '!G253</f>
        <v>46.363</v>
      </c>
      <c r="G17" s="326" t="n">
        <f aca="false">' МЕНЮ_ХЭХ '!H253</f>
        <v>540.208</v>
      </c>
      <c r="I17" s="327" t="n">
        <f aca="false">D17/$D$5</f>
        <v>0.465148936170213</v>
      </c>
      <c r="J17" s="327" t="n">
        <f aca="false">E17/$E$5</f>
        <v>0.273397058823529</v>
      </c>
      <c r="K17" s="327" t="n">
        <f aca="false">F17/$F$5</f>
        <v>0.175617424242424</v>
      </c>
      <c r="L17" s="327" t="n">
        <f aca="false">G17/$G$5</f>
        <v>0.26403128054741</v>
      </c>
      <c r="N17" s="327" t="n">
        <f aca="false">4*D17/G17</f>
        <v>0.323756775168083</v>
      </c>
      <c r="O17" s="327" t="n">
        <f aca="false">9*E17/G17</f>
        <v>0.309730696324379</v>
      </c>
      <c r="P17" s="327" t="n">
        <f aca="false">4*F17/G17</f>
        <v>0.343297396558363</v>
      </c>
    </row>
    <row r="18" s="318" customFormat="true" ht="11.25" hidden="false" customHeight="false" outlineLevel="0" collapsed="false">
      <c r="A18" s="325" t="s">
        <v>380</v>
      </c>
      <c r="B18" s="325"/>
      <c r="C18" s="326" t="n">
        <f aca="false">' МЕНЮ_ХЭХ '!D284</f>
        <v>3.95591666666667</v>
      </c>
      <c r="D18" s="326" t="n">
        <f aca="false">' МЕНЮ_ХЭХ '!E284</f>
        <v>22.562</v>
      </c>
      <c r="E18" s="326" t="n">
        <f aca="false">' МЕНЮ_ХЭХ '!F284</f>
        <v>21.177</v>
      </c>
      <c r="F18" s="326" t="n">
        <f aca="false">' МЕНЮ_ХЭХ '!G284</f>
        <v>47.471</v>
      </c>
      <c r="G18" s="326" t="n">
        <f aca="false">' МЕНЮ_ХЭХ '!H284</f>
        <v>473.117</v>
      </c>
      <c r="I18" s="327" t="n">
        <f aca="false">D18/$D$5</f>
        <v>0.240021276595745</v>
      </c>
      <c r="J18" s="327" t="n">
        <f aca="false">E18/$E$5</f>
        <v>0.311426470588235</v>
      </c>
      <c r="K18" s="327" t="n">
        <f aca="false">F18/$F$5</f>
        <v>0.179814393939394</v>
      </c>
      <c r="L18" s="327" t="n">
        <f aca="false">G18/$G$5</f>
        <v>0.231239980449658</v>
      </c>
      <c r="N18" s="327" t="n">
        <f aca="false">4*D18/G18</f>
        <v>0.190751970442829</v>
      </c>
      <c r="O18" s="327" t="n">
        <f aca="false">9*E18/G18</f>
        <v>0.4028453849682</v>
      </c>
      <c r="P18" s="327" t="n">
        <f aca="false">4*F18/G18</f>
        <v>0.401346812733425</v>
      </c>
    </row>
    <row r="19" s="318" customFormat="true" ht="11.25" hidden="false" customHeight="false" outlineLevel="0" collapsed="false">
      <c r="A19" s="325" t="s">
        <v>381</v>
      </c>
      <c r="B19" s="325"/>
      <c r="C19" s="326" t="n">
        <f aca="false">AVERAGE(C9:C18)</f>
        <v>4.43865</v>
      </c>
      <c r="D19" s="326" t="n">
        <f aca="false">AVERAGE(D9:D18)</f>
        <v>24.8401</v>
      </c>
      <c r="E19" s="326" t="n">
        <f aca="false">AVERAGE(E9:E18)</f>
        <v>17.7975</v>
      </c>
      <c r="F19" s="326" t="n">
        <f aca="false">AVERAGE(F9:F18)</f>
        <v>53.2638</v>
      </c>
      <c r="G19" s="326" t="n">
        <f aca="false">AVERAGE(G9:G18)</f>
        <v>477.2792</v>
      </c>
      <c r="I19" s="328" t="n">
        <f aca="false">D19/$D$5</f>
        <v>0.264256382978723</v>
      </c>
      <c r="J19" s="328" t="n">
        <f aca="false">E19/$E$5</f>
        <v>0.261727941176471</v>
      </c>
      <c r="K19" s="328" t="n">
        <f aca="false">F19/$F$5</f>
        <v>0.201756818181818</v>
      </c>
      <c r="L19" s="328" t="n">
        <f aca="false">G19/$G$5</f>
        <v>0.233274291300098</v>
      </c>
      <c r="M19" s="329"/>
      <c r="N19" s="327" t="n">
        <f aca="false">AVERAGE(N9:N18)</f>
        <v>0.208611433222356</v>
      </c>
      <c r="O19" s="327" t="n">
        <f aca="false">AVERAGE(O9:O18)</f>
        <v>0.332479516429058</v>
      </c>
      <c r="P19" s="327" t="n">
        <f aca="false">AVERAGE(P9:P18)</f>
        <v>0.449115306776962</v>
      </c>
    </row>
    <row r="20" s="318" customFormat="true" ht="11.25" hidden="false" customHeight="false" outlineLevel="0" collapsed="false"/>
    <row r="21" s="318" customFormat="true" ht="11.25" hidden="false" customHeight="false" outlineLevel="0" collapsed="false">
      <c r="A21" s="319" t="s">
        <v>32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</row>
    <row r="22" s="318" customFormat="true" ht="11.25" hidden="false" customHeight="true" outlineLevel="0" collapsed="false">
      <c r="A22" s="320" t="s">
        <v>4</v>
      </c>
      <c r="B22" s="320"/>
      <c r="C22" s="323" t="s">
        <v>6</v>
      </c>
      <c r="D22" s="321" t="s">
        <v>7</v>
      </c>
      <c r="E22" s="321"/>
      <c r="F22" s="321"/>
      <c r="G22" s="320" t="s">
        <v>8</v>
      </c>
      <c r="I22" s="320" t="s">
        <v>368</v>
      </c>
      <c r="J22" s="320"/>
      <c r="K22" s="320"/>
      <c r="L22" s="320"/>
      <c r="N22" s="322" t="s">
        <v>369</v>
      </c>
      <c r="O22" s="322"/>
      <c r="P22" s="322"/>
    </row>
    <row r="23" s="318" customFormat="true" ht="11.25" hidden="false" customHeight="false" outlineLevel="0" collapsed="false">
      <c r="A23" s="320"/>
      <c r="B23" s="320"/>
      <c r="C23" s="323"/>
      <c r="D23" s="324" t="s">
        <v>11</v>
      </c>
      <c r="E23" s="324" t="s">
        <v>12</v>
      </c>
      <c r="F23" s="324" t="s">
        <v>13</v>
      </c>
      <c r="G23" s="320"/>
      <c r="I23" s="323" t="str">
        <f aca="false">D23</f>
        <v>Б</v>
      </c>
      <c r="J23" s="323" t="str">
        <f aca="false">E23</f>
        <v>Ж</v>
      </c>
      <c r="K23" s="323" t="str">
        <f aca="false">F23</f>
        <v>У</v>
      </c>
      <c r="L23" s="323" t="s">
        <v>370</v>
      </c>
      <c r="N23" s="323" t="str">
        <f aca="false">I23</f>
        <v>Б</v>
      </c>
      <c r="O23" s="323" t="str">
        <f aca="false">J23</f>
        <v>Ж</v>
      </c>
      <c r="P23" s="323" t="str">
        <f aca="false">K23</f>
        <v>У</v>
      </c>
    </row>
    <row r="24" s="318" customFormat="true" ht="11.25" hidden="false" customHeight="false" outlineLevel="0" collapsed="false">
      <c r="A24" s="325" t="s">
        <v>371</v>
      </c>
      <c r="B24" s="325"/>
      <c r="C24" s="326" t="n">
        <f aca="false">' МЕНЮ_ХЭХ '!D19</f>
        <v>2.02525</v>
      </c>
      <c r="D24" s="326" t="n">
        <f aca="false">' МЕНЮ_ХЭХ '!E19</f>
        <v>6.536</v>
      </c>
      <c r="E24" s="326" t="n">
        <f aca="false">' МЕНЮ_ХЭХ '!F19</f>
        <v>6.092</v>
      </c>
      <c r="F24" s="326" t="n">
        <f aca="false">' МЕНЮ_ХЭХ '!G19</f>
        <v>24.303</v>
      </c>
      <c r="G24" s="326" t="n">
        <f aca="false">' МЕНЮ_ХЭХ '!H19</f>
        <v>186.764</v>
      </c>
      <c r="I24" s="327" t="n">
        <f aca="false">D24/$D$5</f>
        <v>0.069531914893617</v>
      </c>
      <c r="J24" s="327" t="n">
        <f aca="false">E24/$E$5</f>
        <v>0.0895882352941176</v>
      </c>
      <c r="K24" s="327" t="n">
        <f aca="false">F24/$F$5</f>
        <v>0.0920568181818182</v>
      </c>
      <c r="L24" s="327" t="n">
        <f aca="false">G24/$G$5</f>
        <v>0.0912825024437928</v>
      </c>
      <c r="N24" s="327" t="n">
        <f aca="false">4*D24/G24</f>
        <v>0.139984151121201</v>
      </c>
      <c r="O24" s="327" t="n">
        <f aca="false">9*E24/G24</f>
        <v>0.293568353644171</v>
      </c>
      <c r="P24" s="327" t="n">
        <f aca="false">4*F24/G24</f>
        <v>0.520507164121565</v>
      </c>
    </row>
    <row r="25" s="318" customFormat="true" ht="11.25" hidden="false" customHeight="false" outlineLevel="0" collapsed="false">
      <c r="A25" s="325" t="s">
        <v>372</v>
      </c>
      <c r="B25" s="325"/>
      <c r="C25" s="326" t="n">
        <f aca="false">' МЕНЮ_ХЭХ '!D48</f>
        <v>2.31275</v>
      </c>
      <c r="D25" s="326" t="n">
        <f aca="false">' МЕНЮ_ХЭХ '!E48</f>
        <v>5.936</v>
      </c>
      <c r="E25" s="326" t="n">
        <f aca="false">' МЕНЮ_ХЭХ '!F48</f>
        <v>6.392</v>
      </c>
      <c r="F25" s="326" t="n">
        <f aca="false">' МЕНЮ_ХЭХ '!G48</f>
        <v>27.753</v>
      </c>
      <c r="G25" s="326" t="n">
        <f aca="false">' МЕНЮ_ХЭХ '!H48</f>
        <v>200.264</v>
      </c>
      <c r="I25" s="327" t="n">
        <f aca="false">D25/$D$5</f>
        <v>0.0631489361702128</v>
      </c>
      <c r="J25" s="327" t="n">
        <f aca="false">E25/$E$5</f>
        <v>0.094</v>
      </c>
      <c r="K25" s="327" t="n">
        <f aca="false">F25/$F$5</f>
        <v>0.105125</v>
      </c>
      <c r="L25" s="327" t="n">
        <f aca="false">G25/$G$5</f>
        <v>0.097880742913001</v>
      </c>
      <c r="N25" s="327" t="n">
        <f aca="false">4*D25/G25</f>
        <v>0.118563496185036</v>
      </c>
      <c r="O25" s="327" t="n">
        <f aca="false">9*E25/G25</f>
        <v>0.287260815723245</v>
      </c>
      <c r="P25" s="327" t="n">
        <f aca="false">4*F25/G25</f>
        <v>0.554328286661607</v>
      </c>
    </row>
    <row r="26" s="318" customFormat="true" ht="11.25" hidden="false" customHeight="false" outlineLevel="0" collapsed="false">
      <c r="A26" s="325" t="s">
        <v>373</v>
      </c>
      <c r="B26" s="325"/>
      <c r="C26" s="326" t="n">
        <f aca="false">' МЕНЮ_ХЭХ '!D79</f>
        <v>2.02525</v>
      </c>
      <c r="D26" s="326" t="n">
        <f aca="false">' МЕНЮ_ХЭХ '!E79</f>
        <v>6.536</v>
      </c>
      <c r="E26" s="326" t="n">
        <f aca="false">' МЕНЮ_ХЭХ '!F79</f>
        <v>6.092</v>
      </c>
      <c r="F26" s="326" t="n">
        <f aca="false">' МЕНЮ_ХЭХ '!G79</f>
        <v>24.303</v>
      </c>
      <c r="G26" s="326" t="n">
        <f aca="false">' МЕНЮ_ХЭХ '!H79</f>
        <v>186.764</v>
      </c>
      <c r="I26" s="327" t="n">
        <f aca="false">D26/$D$5</f>
        <v>0.069531914893617</v>
      </c>
      <c r="J26" s="327" t="n">
        <f aca="false">E26/$E$5</f>
        <v>0.0895882352941176</v>
      </c>
      <c r="K26" s="327" t="n">
        <f aca="false">F26/$F$5</f>
        <v>0.0920568181818182</v>
      </c>
      <c r="L26" s="327" t="n">
        <f aca="false">G26/$G$5</f>
        <v>0.0912825024437928</v>
      </c>
      <c r="N26" s="327" t="n">
        <f aca="false">4*D26/G26</f>
        <v>0.139984151121201</v>
      </c>
      <c r="O26" s="327" t="n">
        <f aca="false">9*E26/G26</f>
        <v>0.293568353644171</v>
      </c>
      <c r="P26" s="327" t="n">
        <f aca="false">4*F26/G26</f>
        <v>0.520507164121565</v>
      </c>
    </row>
    <row r="27" s="318" customFormat="true" ht="11.25" hidden="false" customHeight="false" outlineLevel="0" collapsed="false">
      <c r="A27" s="325" t="s">
        <v>374</v>
      </c>
      <c r="B27" s="325"/>
      <c r="C27" s="326" t="n">
        <f aca="false">' МЕНЮ_ХЭХ '!D108</f>
        <v>2.31275</v>
      </c>
      <c r="D27" s="326" t="n">
        <f aca="false">' МЕНЮ_ХЭХ '!E108</f>
        <v>5.936</v>
      </c>
      <c r="E27" s="326" t="n">
        <f aca="false">' МЕНЮ_ХЭХ '!F108</f>
        <v>6.392</v>
      </c>
      <c r="F27" s="326" t="n">
        <f aca="false">' МЕНЮ_ХЭХ '!G108</f>
        <v>27.753</v>
      </c>
      <c r="G27" s="326" t="n">
        <f aca="false">' МЕНЮ_ХЭХ '!H108</f>
        <v>200.264</v>
      </c>
      <c r="I27" s="327" t="n">
        <f aca="false">D27/$D$5</f>
        <v>0.0631489361702128</v>
      </c>
      <c r="J27" s="327" t="n">
        <f aca="false">E27/$E$5</f>
        <v>0.094</v>
      </c>
      <c r="K27" s="327" t="n">
        <f aca="false">F27/$F$5</f>
        <v>0.105125</v>
      </c>
      <c r="L27" s="327" t="n">
        <f aca="false">G27/$G$5</f>
        <v>0.097880742913001</v>
      </c>
      <c r="N27" s="327" t="n">
        <f aca="false">4*D27/G27</f>
        <v>0.118563496185036</v>
      </c>
      <c r="O27" s="327" t="n">
        <f aca="false">9*E27/G27</f>
        <v>0.287260815723245</v>
      </c>
      <c r="P27" s="327" t="n">
        <f aca="false">4*F27/G27</f>
        <v>0.554328286661607</v>
      </c>
    </row>
    <row r="28" s="318" customFormat="true" ht="11.25" hidden="false" customHeight="false" outlineLevel="0" collapsed="false">
      <c r="A28" s="325" t="s">
        <v>375</v>
      </c>
      <c r="B28" s="325"/>
      <c r="C28" s="326" t="n">
        <f aca="false">' МЕНЮ_ХЭХ '!D137</f>
        <v>2.02525</v>
      </c>
      <c r="D28" s="326" t="n">
        <f aca="false">' МЕНЮ_ХЭХ '!E137</f>
        <v>6.536</v>
      </c>
      <c r="E28" s="326" t="n">
        <f aca="false">' МЕНЮ_ХЭХ '!F137</f>
        <v>6.092</v>
      </c>
      <c r="F28" s="326" t="n">
        <f aca="false">' МЕНЮ_ХЭХ '!G137</f>
        <v>24.303</v>
      </c>
      <c r="G28" s="326" t="n">
        <f aca="false">' МЕНЮ_ХЭХ '!H137</f>
        <v>186.764</v>
      </c>
      <c r="I28" s="327" t="n">
        <f aca="false">D28/$D$5</f>
        <v>0.069531914893617</v>
      </c>
      <c r="J28" s="327" t="n">
        <f aca="false">E28/$E$5</f>
        <v>0.0895882352941176</v>
      </c>
      <c r="K28" s="327" t="n">
        <f aca="false">F28/$F$5</f>
        <v>0.0920568181818182</v>
      </c>
      <c r="L28" s="327" t="n">
        <f aca="false">G28/$G$5</f>
        <v>0.0912825024437928</v>
      </c>
      <c r="N28" s="327" t="n">
        <f aca="false">4*D28/G28</f>
        <v>0.139984151121201</v>
      </c>
      <c r="O28" s="327" t="n">
        <f aca="false">9*E28/G28</f>
        <v>0.293568353644171</v>
      </c>
      <c r="P28" s="327" t="n">
        <f aca="false">4*F28/G28</f>
        <v>0.520507164121565</v>
      </c>
    </row>
    <row r="29" s="318" customFormat="true" ht="11.25" hidden="false" customHeight="false" outlineLevel="0" collapsed="false">
      <c r="A29" s="325" t="s">
        <v>376</v>
      </c>
      <c r="B29" s="325"/>
      <c r="C29" s="326" t="n">
        <f aca="false">' МЕНЮ_ХЭХ '!D167</f>
        <v>2.02525</v>
      </c>
      <c r="D29" s="326" t="n">
        <f aca="false">' МЕНЮ_ХЭХ '!E167</f>
        <v>6.536</v>
      </c>
      <c r="E29" s="326" t="n">
        <f aca="false">' МЕНЮ_ХЭХ '!F167</f>
        <v>6.092</v>
      </c>
      <c r="F29" s="326" t="n">
        <f aca="false">' МЕНЮ_ХЭХ '!G167</f>
        <v>24.303</v>
      </c>
      <c r="G29" s="326" t="n">
        <f aca="false">' МЕНЮ_ХЭХ '!H167</f>
        <v>186.764</v>
      </c>
      <c r="I29" s="327" t="n">
        <f aca="false">D29/$D$5</f>
        <v>0.069531914893617</v>
      </c>
      <c r="J29" s="327" t="n">
        <f aca="false">E29/$E$5</f>
        <v>0.0895882352941176</v>
      </c>
      <c r="K29" s="327" t="n">
        <f aca="false">F29/$F$5</f>
        <v>0.0920568181818182</v>
      </c>
      <c r="L29" s="327" t="n">
        <f aca="false">G29/$G$5</f>
        <v>0.0912825024437928</v>
      </c>
      <c r="N29" s="327" t="n">
        <f aca="false">4*D29/G29</f>
        <v>0.139984151121201</v>
      </c>
      <c r="O29" s="327" t="n">
        <f aca="false">9*E29/G29</f>
        <v>0.293568353644171</v>
      </c>
      <c r="P29" s="327" t="n">
        <f aca="false">4*F29/G29</f>
        <v>0.520507164121565</v>
      </c>
    </row>
    <row r="30" s="318" customFormat="true" ht="11.25" hidden="false" customHeight="false" outlineLevel="0" collapsed="false">
      <c r="A30" s="325" t="s">
        <v>377</v>
      </c>
      <c r="B30" s="325"/>
      <c r="C30" s="326" t="n">
        <f aca="false">' МЕНЮ_ХЭХ '!D197</f>
        <v>2.31275</v>
      </c>
      <c r="D30" s="326" t="n">
        <f aca="false">' МЕНЮ_ХЭХ '!E197</f>
        <v>5.936</v>
      </c>
      <c r="E30" s="326" t="n">
        <f aca="false">' МЕНЮ_ХЭХ '!F197</f>
        <v>6.392</v>
      </c>
      <c r="F30" s="326" t="n">
        <f aca="false">' МЕНЮ_ХЭХ '!G197</f>
        <v>27.753</v>
      </c>
      <c r="G30" s="326" t="n">
        <f aca="false">' МЕНЮ_ХЭХ '!H197</f>
        <v>200.264</v>
      </c>
      <c r="I30" s="327" t="n">
        <f aca="false">D30/$D$5</f>
        <v>0.0631489361702128</v>
      </c>
      <c r="J30" s="327" t="n">
        <f aca="false">E30/$E$5</f>
        <v>0.094</v>
      </c>
      <c r="K30" s="327" t="n">
        <f aca="false">F30/$F$5</f>
        <v>0.105125</v>
      </c>
      <c r="L30" s="327" t="n">
        <f aca="false">G30/$G$5</f>
        <v>0.097880742913001</v>
      </c>
      <c r="N30" s="327" t="n">
        <f aca="false">4*D30/G30</f>
        <v>0.118563496185036</v>
      </c>
      <c r="O30" s="327" t="n">
        <f aca="false">9*E30/G30</f>
        <v>0.287260815723245</v>
      </c>
      <c r="P30" s="327" t="n">
        <f aca="false">4*F30/G30</f>
        <v>0.554328286661607</v>
      </c>
    </row>
    <row r="31" s="318" customFormat="true" ht="11.25" hidden="false" customHeight="false" outlineLevel="0" collapsed="false">
      <c r="A31" s="325" t="s">
        <v>378</v>
      </c>
      <c r="B31" s="325"/>
      <c r="C31" s="326" t="n">
        <f aca="false">' МЕНЮ_ХЭХ '!D228</f>
        <v>2.02525</v>
      </c>
      <c r="D31" s="326" t="n">
        <f aca="false">' МЕНЮ_ХЭХ '!E228</f>
        <v>6.536</v>
      </c>
      <c r="E31" s="326" t="n">
        <f aca="false">' МЕНЮ_ХЭХ '!F228</f>
        <v>6.092</v>
      </c>
      <c r="F31" s="326" t="n">
        <f aca="false">' МЕНЮ_ХЭХ '!G228</f>
        <v>24.303</v>
      </c>
      <c r="G31" s="326" t="n">
        <f aca="false">' МЕНЮ_ХЭХ '!H228</f>
        <v>186.764</v>
      </c>
      <c r="I31" s="327" t="n">
        <f aca="false">D31/$D$5</f>
        <v>0.069531914893617</v>
      </c>
      <c r="J31" s="327" t="n">
        <f aca="false">E31/$E$5</f>
        <v>0.0895882352941176</v>
      </c>
      <c r="K31" s="327" t="n">
        <f aca="false">F31/$F$5</f>
        <v>0.0920568181818182</v>
      </c>
      <c r="L31" s="327" t="n">
        <f aca="false">G31/$G$5</f>
        <v>0.0912825024437928</v>
      </c>
      <c r="N31" s="327" t="n">
        <f aca="false">4*D31/G31</f>
        <v>0.139984151121201</v>
      </c>
      <c r="O31" s="327" t="n">
        <f aca="false">9*E31/G31</f>
        <v>0.293568353644171</v>
      </c>
      <c r="P31" s="327" t="n">
        <f aca="false">4*F31/G31</f>
        <v>0.520507164121565</v>
      </c>
    </row>
    <row r="32" s="318" customFormat="true" ht="11.25" hidden="false" customHeight="false" outlineLevel="0" collapsed="false">
      <c r="A32" s="325" t="s">
        <v>379</v>
      </c>
      <c r="B32" s="325"/>
      <c r="C32" s="326" t="n">
        <f aca="false">' МЕНЮ_ХЭХ '!D258</f>
        <v>2.31275</v>
      </c>
      <c r="D32" s="326" t="n">
        <f aca="false">' МЕНЮ_ХЭХ '!E258</f>
        <v>5.936</v>
      </c>
      <c r="E32" s="326" t="n">
        <f aca="false">' МЕНЮ_ХЭХ '!F258</f>
        <v>6.392</v>
      </c>
      <c r="F32" s="326" t="n">
        <f aca="false">' МЕНЮ_ХЭХ '!G258</f>
        <v>27.753</v>
      </c>
      <c r="G32" s="326" t="n">
        <f aca="false">' МЕНЮ_ХЭХ '!H258</f>
        <v>200.264</v>
      </c>
      <c r="I32" s="327" t="n">
        <f aca="false">D32/$D$5</f>
        <v>0.0631489361702128</v>
      </c>
      <c r="J32" s="327" t="n">
        <f aca="false">E32/$E$5</f>
        <v>0.094</v>
      </c>
      <c r="K32" s="327" t="n">
        <f aca="false">F32/$F$5</f>
        <v>0.105125</v>
      </c>
      <c r="L32" s="327" t="n">
        <f aca="false">G32/$G$5</f>
        <v>0.097880742913001</v>
      </c>
      <c r="N32" s="327" t="n">
        <f aca="false">4*D32/G32</f>
        <v>0.118563496185036</v>
      </c>
      <c r="O32" s="327" t="n">
        <f aca="false">9*E32/G32</f>
        <v>0.287260815723245</v>
      </c>
      <c r="P32" s="327" t="n">
        <f aca="false">4*F32/G32</f>
        <v>0.554328286661607</v>
      </c>
    </row>
    <row r="33" s="318" customFormat="true" ht="11.25" hidden="false" customHeight="false" outlineLevel="0" collapsed="false">
      <c r="A33" s="325" t="s">
        <v>380</v>
      </c>
      <c r="B33" s="325"/>
      <c r="C33" s="326" t="n">
        <f aca="false">' МЕНЮ_ХЭХ '!D289</f>
        <v>2.02525</v>
      </c>
      <c r="D33" s="326" t="n">
        <f aca="false">' МЕНЮ_ХЭХ '!E289</f>
        <v>6.536</v>
      </c>
      <c r="E33" s="326" t="n">
        <f aca="false">' МЕНЮ_ХЭХ '!F289</f>
        <v>6.092</v>
      </c>
      <c r="F33" s="326" t="n">
        <f aca="false">' МЕНЮ_ХЭХ '!G289</f>
        <v>24.303</v>
      </c>
      <c r="G33" s="326" t="n">
        <f aca="false">' МЕНЮ_ХЭХ '!H289</f>
        <v>186.764</v>
      </c>
      <c r="I33" s="327" t="n">
        <f aca="false">D33/$D$5</f>
        <v>0.069531914893617</v>
      </c>
      <c r="J33" s="327" t="n">
        <f aca="false">E33/$E$5</f>
        <v>0.0895882352941176</v>
      </c>
      <c r="K33" s="327" t="n">
        <f aca="false">F33/$F$5</f>
        <v>0.0920568181818182</v>
      </c>
      <c r="L33" s="327" t="n">
        <f aca="false">G33/$G$5</f>
        <v>0.0912825024437928</v>
      </c>
      <c r="N33" s="327" t="n">
        <f aca="false">4*D33/G33</f>
        <v>0.139984151121201</v>
      </c>
      <c r="O33" s="327" t="n">
        <f aca="false">9*E33/G33</f>
        <v>0.293568353644171</v>
      </c>
      <c r="P33" s="327" t="n">
        <f aca="false">4*F33/G33</f>
        <v>0.520507164121565</v>
      </c>
    </row>
    <row r="34" s="318" customFormat="true" ht="11.25" hidden="false" customHeight="false" outlineLevel="0" collapsed="false">
      <c r="A34" s="325" t="s">
        <v>381</v>
      </c>
      <c r="B34" s="325"/>
      <c r="C34" s="326" t="n">
        <f aca="false">AVERAGE(C24:C33)</f>
        <v>2.14025</v>
      </c>
      <c r="D34" s="326" t="n">
        <f aca="false">AVERAGE(D24:D33)</f>
        <v>6.296</v>
      </c>
      <c r="E34" s="326" t="n">
        <f aca="false">AVERAGE(E24:E33)</f>
        <v>6.212</v>
      </c>
      <c r="F34" s="326" t="n">
        <f aca="false">AVERAGE(F24:F33)</f>
        <v>25.683</v>
      </c>
      <c r="G34" s="326" t="n">
        <f aca="false">AVERAGE(G24:G33)</f>
        <v>192.164</v>
      </c>
      <c r="I34" s="328" t="n">
        <f aca="false">AVERAGE(I24:I33)</f>
        <v>0.0669787234042553</v>
      </c>
      <c r="J34" s="328" t="n">
        <f aca="false">AVERAGE(J24:J33)</f>
        <v>0.0913529411764706</v>
      </c>
      <c r="K34" s="328" t="n">
        <f aca="false">AVERAGE(K24:K33)</f>
        <v>0.0972840909090909</v>
      </c>
      <c r="L34" s="328" t="n">
        <f aca="false">AVERAGE(L24:L33)</f>
        <v>0.0939217986314761</v>
      </c>
      <c r="M34" s="329"/>
      <c r="N34" s="327" t="n">
        <f aca="false">AVERAGE(N24:N33)</f>
        <v>0.131415889146735</v>
      </c>
      <c r="O34" s="327" t="n">
        <f aca="false">AVERAGE(O24:O33)</f>
        <v>0.291045338475801</v>
      </c>
      <c r="P34" s="327" t="n">
        <f aca="false">AVERAGE(P24:P33)</f>
        <v>0.534035613137582</v>
      </c>
    </row>
    <row r="35" s="318" customFormat="true" ht="11.25" hidden="false" customHeight="false" outlineLevel="0" collapsed="false"/>
    <row r="36" s="318" customFormat="true" ht="12.75" hidden="false" customHeight="true" outlineLevel="0" collapsed="false">
      <c r="A36" s="319" t="s">
        <v>382</v>
      </c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</row>
    <row r="37" s="318" customFormat="true" ht="12.75" hidden="false" customHeight="true" outlineLevel="0" collapsed="false">
      <c r="A37" s="320" t="s">
        <v>4</v>
      </c>
      <c r="B37" s="320"/>
      <c r="C37" s="323" t="s">
        <v>6</v>
      </c>
      <c r="D37" s="321" t="s">
        <v>7</v>
      </c>
      <c r="E37" s="321"/>
      <c r="F37" s="321"/>
      <c r="G37" s="320" t="s">
        <v>8</v>
      </c>
      <c r="I37" s="320" t="s">
        <v>368</v>
      </c>
      <c r="J37" s="320"/>
      <c r="K37" s="320"/>
      <c r="L37" s="320"/>
      <c r="N37" s="322" t="s">
        <v>369</v>
      </c>
      <c r="O37" s="322"/>
      <c r="P37" s="322"/>
    </row>
    <row r="38" s="318" customFormat="true" ht="21" hidden="false" customHeight="true" outlineLevel="0" collapsed="false">
      <c r="A38" s="320"/>
      <c r="B38" s="320"/>
      <c r="C38" s="323"/>
      <c r="D38" s="324" t="s">
        <v>11</v>
      </c>
      <c r="E38" s="324" t="s">
        <v>12</v>
      </c>
      <c r="F38" s="324" t="s">
        <v>13</v>
      </c>
      <c r="G38" s="320"/>
      <c r="I38" s="323" t="str">
        <f aca="false">D38</f>
        <v>Б</v>
      </c>
      <c r="J38" s="323" t="str">
        <f aca="false">E38</f>
        <v>Ж</v>
      </c>
      <c r="K38" s="323" t="str">
        <f aca="false">F38</f>
        <v>У</v>
      </c>
      <c r="L38" s="323" t="s">
        <v>370</v>
      </c>
      <c r="N38" s="323" t="str">
        <f aca="false">I38</f>
        <v>Б</v>
      </c>
      <c r="O38" s="323" t="str">
        <f aca="false">J38</f>
        <v>Ж</v>
      </c>
      <c r="P38" s="323" t="str">
        <f aca="false">K38</f>
        <v>У</v>
      </c>
    </row>
    <row r="39" s="318" customFormat="true" ht="11.25" hidden="false" customHeight="false" outlineLevel="0" collapsed="false">
      <c r="A39" s="325" t="s">
        <v>371</v>
      </c>
      <c r="B39" s="325"/>
      <c r="C39" s="326" t="n">
        <f aca="false">' МЕНЮ_ХЭХ '!D27</f>
        <v>6.4145</v>
      </c>
      <c r="D39" s="326" t="n">
        <f aca="false">' МЕНЮ_ХЭХ '!E27</f>
        <v>26.226</v>
      </c>
      <c r="E39" s="326" t="n">
        <f aca="false">' МЕНЮ_ХЭХ '!F27</f>
        <v>20.67</v>
      </c>
      <c r="F39" s="326" t="n">
        <f aca="false">' МЕНЮ_ХЭХ '!G27</f>
        <v>76.974</v>
      </c>
      <c r="G39" s="326" t="n">
        <f aca="false">' МЕНЮ_ХЭХ '!H27</f>
        <v>606.082</v>
      </c>
      <c r="I39" s="327" t="n">
        <f aca="false">D39/$D$5</f>
        <v>0.279</v>
      </c>
      <c r="J39" s="327" t="n">
        <f aca="false">E39/$E$5</f>
        <v>0.303970588235294</v>
      </c>
      <c r="K39" s="327" t="n">
        <f aca="false">F39/$F$5</f>
        <v>0.291568181818182</v>
      </c>
      <c r="L39" s="327" t="n">
        <f aca="false">G39/$G$5</f>
        <v>0.296227761485826</v>
      </c>
      <c r="N39" s="327" t="n">
        <f aca="false">4*D39/G39</f>
        <v>0.1730854900822</v>
      </c>
      <c r="O39" s="327" t="n">
        <f aca="false">9*E39/G39</f>
        <v>0.306938665065123</v>
      </c>
      <c r="P39" s="327" t="n">
        <f aca="false">4*F39/G39</f>
        <v>0.508010467230507</v>
      </c>
    </row>
    <row r="40" s="318" customFormat="true" ht="11.25" hidden="false" customHeight="false" outlineLevel="0" collapsed="false">
      <c r="A40" s="325" t="s">
        <v>372</v>
      </c>
      <c r="B40" s="325"/>
      <c r="C40" s="326" t="n">
        <f aca="false">' МЕНЮ_ХЭХ '!D57</f>
        <v>4.54283333333333</v>
      </c>
      <c r="D40" s="326" t="n">
        <f aca="false">' МЕНЮ_ХЭХ '!E57</f>
        <v>33.514</v>
      </c>
      <c r="E40" s="326" t="n">
        <f aca="false">' МЕНЮ_ХЭХ '!F57</f>
        <v>17.54</v>
      </c>
      <c r="F40" s="326" t="n">
        <f aca="false">' МЕНЮ_ХЭХ '!G57</f>
        <v>54.514</v>
      </c>
      <c r="G40" s="326" t="n">
        <f aca="false">' МЕНЮ_ХЭХ '!H57</f>
        <v>513.729</v>
      </c>
      <c r="I40" s="327" t="n">
        <f aca="false">D40/$D$5</f>
        <v>0.356531914893617</v>
      </c>
      <c r="J40" s="327" t="n">
        <f aca="false">E40/$E$5</f>
        <v>0.257941176470588</v>
      </c>
      <c r="K40" s="327" t="n">
        <f aca="false">F40/$F$5</f>
        <v>0.206492424242424</v>
      </c>
      <c r="L40" s="327" t="n">
        <f aca="false">G40/$G$5</f>
        <v>0.251089442815249</v>
      </c>
      <c r="N40" s="327" t="n">
        <f aca="false">4*D40/G40</f>
        <v>0.260946919484787</v>
      </c>
      <c r="O40" s="327" t="n">
        <f aca="false">9*E40/G40</f>
        <v>0.30728263345071</v>
      </c>
      <c r="P40" s="327" t="n">
        <f aca="false">4*F40/G40</f>
        <v>0.424457252753884</v>
      </c>
    </row>
    <row r="41" s="318" customFormat="true" ht="11.25" hidden="false" customHeight="false" outlineLevel="0" collapsed="false">
      <c r="A41" s="325" t="s">
        <v>373</v>
      </c>
      <c r="B41" s="325"/>
      <c r="C41" s="326" t="n">
        <f aca="false">' МЕНЮ_ХЭХ '!D87</f>
        <v>4.83258333333333</v>
      </c>
      <c r="D41" s="326" t="n">
        <f aca="false">' МЕНЮ_ХЭХ '!E87</f>
        <v>50.732</v>
      </c>
      <c r="E41" s="326" t="n">
        <f aca="false">' МЕНЮ_ХЭХ '!F87</f>
        <v>22.842</v>
      </c>
      <c r="F41" s="326" t="n">
        <f aca="false">' МЕНЮ_ХЭХ '!G87</f>
        <v>57.991</v>
      </c>
      <c r="G41" s="326" t="n">
        <f aca="false">' МЕНЮ_ХЭХ '!H87</f>
        <v>646.074</v>
      </c>
      <c r="I41" s="327" t="n">
        <f aca="false">D41/$D$5</f>
        <v>0.539702127659574</v>
      </c>
      <c r="J41" s="327" t="n">
        <f aca="false">E41/$E$5</f>
        <v>0.335911764705882</v>
      </c>
      <c r="K41" s="327" t="n">
        <f aca="false">F41/$F$5</f>
        <v>0.219662878787879</v>
      </c>
      <c r="L41" s="327" t="n">
        <f aca="false">G41/$G$5</f>
        <v>0.315774193548387</v>
      </c>
      <c r="N41" s="327" t="n">
        <f aca="false">4*D41/G41</f>
        <v>0.314094051145844</v>
      </c>
      <c r="O41" s="327" t="n">
        <f aca="false">9*E41/G41</f>
        <v>0.318195748474633</v>
      </c>
      <c r="P41" s="327" t="n">
        <f aca="false">4*F41/G41</f>
        <v>0.359036271386869</v>
      </c>
    </row>
    <row r="42" s="318" customFormat="true" ht="11.25" hidden="false" customHeight="false" outlineLevel="0" collapsed="false">
      <c r="A42" s="330" t="s">
        <v>374</v>
      </c>
      <c r="B42" s="330"/>
      <c r="C42" s="326" t="n">
        <f aca="false">' МЕНЮ_ХЭХ '!D116</f>
        <v>4.97508333333333</v>
      </c>
      <c r="D42" s="326" t="n">
        <f aca="false">' МЕНЮ_ХЭХ '!E116</f>
        <v>33.845</v>
      </c>
      <c r="E42" s="326" t="n">
        <f aca="false">' МЕНЮ_ХЭХ '!F116</f>
        <v>17.696</v>
      </c>
      <c r="F42" s="326" t="n">
        <f aca="false">' МЕНЮ_ХЭХ '!G116</f>
        <v>59.701</v>
      </c>
      <c r="G42" s="326" t="n">
        <f aca="false">' МЕНЮ_ХЭХ '!H116</f>
        <v>537.52</v>
      </c>
      <c r="I42" s="327" t="n">
        <f aca="false">D42/$D$5</f>
        <v>0.360053191489362</v>
      </c>
      <c r="J42" s="327" t="n">
        <f aca="false">E42/$E$5</f>
        <v>0.260235294117647</v>
      </c>
      <c r="K42" s="327" t="n">
        <f aca="false">F42/$F$5</f>
        <v>0.226140151515151</v>
      </c>
      <c r="L42" s="327" t="n">
        <f aca="false">G42/$G$5</f>
        <v>0.262717497556207</v>
      </c>
      <c r="N42" s="327" t="n">
        <f aca="false">4*D42/G42</f>
        <v>0.251860395892246</v>
      </c>
      <c r="O42" s="327" t="n">
        <f aca="false">9*E42/G42</f>
        <v>0.296294091382646</v>
      </c>
      <c r="P42" s="327" t="n">
        <f aca="false">4*F42/G42</f>
        <v>0.444269980651883</v>
      </c>
    </row>
    <row r="43" s="318" customFormat="true" ht="11.25" hidden="false" customHeight="false" outlineLevel="0" collapsed="false">
      <c r="A43" s="325" t="s">
        <v>375</v>
      </c>
      <c r="B43" s="325"/>
      <c r="C43" s="326" t="n">
        <f aca="false">' МЕНЮ_ХЭХ '!D145</f>
        <v>6.76725</v>
      </c>
      <c r="D43" s="326" t="n">
        <f aca="false">' МЕНЮ_ХЭХ '!E145</f>
        <v>23.797</v>
      </c>
      <c r="E43" s="326" t="n">
        <f aca="false">' МЕНЮ_ХЭХ '!F145</f>
        <v>18.114</v>
      </c>
      <c r="F43" s="326" t="n">
        <f aca="false">' МЕНЮ_ХЭХ '!G145</f>
        <v>81.207</v>
      </c>
      <c r="G43" s="326" t="n">
        <f aca="false">' МЕНЮ_ХЭХ '!H145</f>
        <v>591.946</v>
      </c>
      <c r="I43" s="327" t="n">
        <f aca="false">D43/$D$5</f>
        <v>0.253159574468085</v>
      </c>
      <c r="J43" s="327" t="n">
        <f aca="false">E43/$E$5</f>
        <v>0.266382352941176</v>
      </c>
      <c r="K43" s="327" t="n">
        <f aca="false">F43/$F$5</f>
        <v>0.307602272727273</v>
      </c>
      <c r="L43" s="327" t="n">
        <f aca="false">G43/$G$5</f>
        <v>0.289318670576735</v>
      </c>
      <c r="N43" s="327" t="n">
        <f aca="false">4*D43/G43</f>
        <v>0.160805208583215</v>
      </c>
      <c r="O43" s="327" t="n">
        <f aca="false">9*E43/G43</f>
        <v>0.275406878330118</v>
      </c>
      <c r="P43" s="327" t="n">
        <f aca="false">4*F43/G43</f>
        <v>0.548746000479774</v>
      </c>
    </row>
    <row r="44" s="318" customFormat="true" ht="11.25" hidden="false" customHeight="false" outlineLevel="0" collapsed="false">
      <c r="A44" s="325" t="s">
        <v>376</v>
      </c>
      <c r="B44" s="325"/>
      <c r="C44" s="326" t="n">
        <f aca="false">' МЕНЮ_ХЭХ '!D175</f>
        <v>4.39108333333333</v>
      </c>
      <c r="D44" s="326" t="n">
        <f aca="false">' МЕНЮ_ХЭХ '!E175</f>
        <v>26.846</v>
      </c>
      <c r="E44" s="326" t="n">
        <f aca="false">' МЕНЮ_ХЭХ '!F175</f>
        <v>17.245</v>
      </c>
      <c r="F44" s="326" t="n">
        <f aca="false">' МЕНЮ_ХЭХ '!G175</f>
        <v>52.693</v>
      </c>
      <c r="G44" s="326" t="n">
        <f aca="false">' МЕНЮ_ХЭХ '!H175</f>
        <v>471.575</v>
      </c>
      <c r="I44" s="327" t="n">
        <f aca="false">D44/$D$5</f>
        <v>0.285595744680851</v>
      </c>
      <c r="J44" s="327" t="n">
        <f aca="false">E44/$E$5</f>
        <v>0.25360294117647</v>
      </c>
      <c r="K44" s="327" t="n">
        <f aca="false">F44/$F$5</f>
        <v>0.199594696969697</v>
      </c>
      <c r="L44" s="327" t="n">
        <f aca="false">G44/$G$5</f>
        <v>0.230486314760508</v>
      </c>
      <c r="N44" s="327" t="n">
        <f aca="false">4*D44/G44</f>
        <v>0.227713513226952</v>
      </c>
      <c r="O44" s="327" t="n">
        <f aca="false">9*E44/G44</f>
        <v>0.329120500450618</v>
      </c>
      <c r="P44" s="327" t="n">
        <f aca="false">4*F44/G44</f>
        <v>0.446953294809945</v>
      </c>
    </row>
    <row r="45" s="318" customFormat="true" ht="11.25" hidden="false" customHeight="false" outlineLevel="0" collapsed="false">
      <c r="A45" s="325" t="s">
        <v>377</v>
      </c>
      <c r="B45" s="325"/>
      <c r="C45" s="326" t="n">
        <f aca="false">' МЕНЮ_ХЭХ '!D205</f>
        <v>6.89408333333333</v>
      </c>
      <c r="D45" s="326" t="n">
        <f aca="false">' МЕНЮ_ХЭХ '!E205</f>
        <v>27.746</v>
      </c>
      <c r="E45" s="326" t="n">
        <f aca="false">' МЕНЮ_ХЭХ '!F205</f>
        <v>22.04</v>
      </c>
      <c r="F45" s="326" t="n">
        <f aca="false">' МЕНЮ_ХЭХ '!G205</f>
        <v>82.729</v>
      </c>
      <c r="G45" s="326" t="n">
        <f aca="false">' МЕНЮ_ХЭХ '!H205</f>
        <v>647.823</v>
      </c>
      <c r="I45" s="327" t="n">
        <f aca="false">D45/$D$5</f>
        <v>0.295170212765957</v>
      </c>
      <c r="J45" s="327" t="n">
        <f aca="false">E45/$E$5</f>
        <v>0.324117647058823</v>
      </c>
      <c r="K45" s="327" t="n">
        <f aca="false">F45/$F$5</f>
        <v>0.313367424242424</v>
      </c>
      <c r="L45" s="327" t="n">
        <f aca="false">G45/$G$5</f>
        <v>0.316629032258064</v>
      </c>
      <c r="N45" s="327" t="n">
        <f aca="false">4*D45/G45</f>
        <v>0.171318400242041</v>
      </c>
      <c r="O45" s="327" t="n">
        <f aca="false">9*E45/G45</f>
        <v>0.306194747639401</v>
      </c>
      <c r="P45" s="327" t="n">
        <f aca="false">4*F45/G45</f>
        <v>0.510812366958259</v>
      </c>
    </row>
    <row r="46" s="318" customFormat="true" ht="11.25" hidden="false" customHeight="false" outlineLevel="0" collapsed="false">
      <c r="A46" s="325" t="s">
        <v>378</v>
      </c>
      <c r="B46" s="325"/>
      <c r="C46" s="326" t="n">
        <f aca="false">' МЕНЮ_ХЭХ '!D237</f>
        <v>7.041</v>
      </c>
      <c r="D46" s="326" t="n">
        <f aca="false">' МЕНЮ_ХЭХ '!E237</f>
        <v>25.474</v>
      </c>
      <c r="E46" s="326" t="n">
        <f aca="false">' МЕНЮ_ХЭХ '!F237</f>
        <v>16.176</v>
      </c>
      <c r="F46" s="326" t="n">
        <f aca="false">' МЕНЮ_ХЭХ '!G237</f>
        <v>84.492</v>
      </c>
      <c r="G46" s="326" t="n">
        <f aca="false">' МЕНЮ_ХЭХ '!H237</f>
        <v>587.646</v>
      </c>
      <c r="I46" s="327" t="n">
        <f aca="false">D46/$D$5</f>
        <v>0.271</v>
      </c>
      <c r="J46" s="327" t="n">
        <f aca="false">E46/$E$5</f>
        <v>0.237882352941176</v>
      </c>
      <c r="K46" s="327" t="n">
        <f aca="false">F46/$F$5</f>
        <v>0.320045454545455</v>
      </c>
      <c r="L46" s="327" t="n">
        <f aca="false">G46/$G$5</f>
        <v>0.287217008797654</v>
      </c>
      <c r="N46" s="327" t="n">
        <f aca="false">4*D46/G46</f>
        <v>0.17339690902346</v>
      </c>
      <c r="O46" s="327" t="n">
        <f aca="false">9*E46/G46</f>
        <v>0.247740986920697</v>
      </c>
      <c r="P46" s="327" t="n">
        <f aca="false">4*F46/G46</f>
        <v>0.575121756976139</v>
      </c>
    </row>
    <row r="47" s="318" customFormat="true" ht="11.25" hidden="false" customHeight="false" outlineLevel="0" collapsed="false">
      <c r="A47" s="330" t="s">
        <v>379</v>
      </c>
      <c r="B47" s="330"/>
      <c r="C47" s="326" t="n">
        <f aca="false">' МЕНЮ_ХЭХ '!D266</f>
        <v>6.89266666666667</v>
      </c>
      <c r="D47" s="326" t="n">
        <f aca="false">' МЕНЮ_ХЭХ '!E266</f>
        <v>27.522</v>
      </c>
      <c r="E47" s="326" t="n">
        <f aca="false">' МЕНЮ_ХЭХ '!F266</f>
        <v>39.902</v>
      </c>
      <c r="F47" s="326" t="n">
        <f aca="false">' МЕНЮ_ХЭХ '!G266</f>
        <v>82.712</v>
      </c>
      <c r="G47" s="326" t="n">
        <f aca="false">' МЕНЮ_ХЭХ '!H266</f>
        <v>801.31</v>
      </c>
      <c r="I47" s="327" t="n">
        <f aca="false">D47/$D$5</f>
        <v>0.292787234042553</v>
      </c>
      <c r="J47" s="327" t="n">
        <f aca="false">E47/$E$5</f>
        <v>0.586794117647059</v>
      </c>
      <c r="K47" s="327" t="n">
        <f aca="false">F47/$F$5</f>
        <v>0.31330303030303</v>
      </c>
      <c r="L47" s="327" t="n">
        <f aca="false">G47/$G$5</f>
        <v>0.391647116324536</v>
      </c>
      <c r="N47" s="327" t="n">
        <f aca="false">4*D47/G47</f>
        <v>0.137385032010083</v>
      </c>
      <c r="O47" s="327" t="n">
        <f aca="false">9*E47/G47</f>
        <v>0.448163632052514</v>
      </c>
      <c r="P47" s="327" t="n">
        <f aca="false">4*F47/G47</f>
        <v>0.412883902609477</v>
      </c>
    </row>
    <row r="48" s="318" customFormat="true" ht="11.25" hidden="false" customHeight="false" outlineLevel="0" collapsed="false">
      <c r="A48" s="325" t="s">
        <v>380</v>
      </c>
      <c r="B48" s="325"/>
      <c r="C48" s="326" t="n">
        <f aca="false">' МЕНЮ_ХЭХ '!D296</f>
        <v>7.00316666666667</v>
      </c>
      <c r="D48" s="326" t="n">
        <f aca="false">' МЕНЮ_ХЭХ '!E296</f>
        <v>37.759</v>
      </c>
      <c r="E48" s="326" t="n">
        <f aca="false">' МЕНЮ_ХЭХ '!F296</f>
        <v>18.554</v>
      </c>
      <c r="F48" s="326" t="n">
        <f aca="false">' МЕНЮ_ХЭХ '!G296</f>
        <v>84.038</v>
      </c>
      <c r="G48" s="326" t="n">
        <f aca="false">' МЕНЮ_ХЭХ '!H296</f>
        <v>658.571</v>
      </c>
      <c r="I48" s="327" t="n">
        <f aca="false">D48/$D$5</f>
        <v>0.401691489361702</v>
      </c>
      <c r="J48" s="327" t="n">
        <f aca="false">E48/$E$5</f>
        <v>0.272852941176471</v>
      </c>
      <c r="K48" s="327" t="n">
        <f aca="false">F48/$F$5</f>
        <v>0.318325757575758</v>
      </c>
      <c r="L48" s="327" t="n">
        <f aca="false">G48/$G$5</f>
        <v>0.321882209188661</v>
      </c>
      <c r="N48" s="327" t="n">
        <f aca="false">4*D48/G48</f>
        <v>0.22933897787786</v>
      </c>
      <c r="O48" s="327" t="n">
        <f aca="false">9*E48/G48</f>
        <v>0.253558082575759</v>
      </c>
      <c r="P48" s="327" t="n">
        <f aca="false">4*F48/G48</f>
        <v>0.510426362533425</v>
      </c>
    </row>
    <row r="49" s="318" customFormat="true" ht="11.25" hidden="false" customHeight="false" outlineLevel="0" collapsed="false">
      <c r="A49" s="325" t="s">
        <v>381</v>
      </c>
      <c r="B49" s="325"/>
      <c r="C49" s="326" t="n">
        <f aca="false">AVERAGE(C39:C48)</f>
        <v>5.975425</v>
      </c>
      <c r="D49" s="326" t="n">
        <f aca="false">AVERAGE(D39:D48)</f>
        <v>31.3461</v>
      </c>
      <c r="E49" s="326" t="n">
        <f aca="false">AVERAGE(E39:E48)</f>
        <v>21.0779</v>
      </c>
      <c r="F49" s="326" t="n">
        <f aca="false">AVERAGE(F39:F48)</f>
        <v>71.7051</v>
      </c>
      <c r="G49" s="326" t="n">
        <f aca="false">AVERAGE(G39:G48)</f>
        <v>606.2276</v>
      </c>
      <c r="I49" s="328" t="n">
        <f aca="false">AVERAGE(I39:I48)</f>
        <v>0.33346914893617</v>
      </c>
      <c r="J49" s="328" t="n">
        <f aca="false">AVERAGE(J39:J48)</f>
        <v>0.309969117647059</v>
      </c>
      <c r="K49" s="328" t="n">
        <f aca="false">AVERAGE(K39:K48)</f>
        <v>0.271610227272727</v>
      </c>
      <c r="L49" s="328" t="n">
        <f aca="false">AVERAGE(L39:L48)</f>
        <v>0.296298924731183</v>
      </c>
      <c r="M49" s="329"/>
      <c r="N49" s="327" t="n">
        <f aca="false">AVERAGE(N39:N48)</f>
        <v>0.209994489756869</v>
      </c>
      <c r="O49" s="327" t="n">
        <f aca="false">AVERAGE(O39:O48)</f>
        <v>0.308889596634222</v>
      </c>
      <c r="P49" s="327" t="n">
        <f aca="false">AVERAGE(P39:P48)</f>
        <v>0.474071765639016</v>
      </c>
    </row>
    <row r="50" s="318" customFormat="true" ht="11.25" hidden="false" customHeight="false" outlineLevel="0" collapsed="false"/>
    <row r="51" s="318" customFormat="true" ht="12.75" hidden="false" customHeight="true" outlineLevel="0" collapsed="false">
      <c r="A51" s="319" t="s">
        <v>383</v>
      </c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</row>
    <row r="52" s="318" customFormat="true" ht="12.75" hidden="false" customHeight="true" outlineLevel="0" collapsed="false">
      <c r="A52" s="320" t="s">
        <v>4</v>
      </c>
      <c r="B52" s="320"/>
      <c r="C52" s="323" t="s">
        <v>6</v>
      </c>
      <c r="D52" s="321" t="s">
        <v>7</v>
      </c>
      <c r="E52" s="321"/>
      <c r="F52" s="321"/>
      <c r="G52" s="320" t="s">
        <v>8</v>
      </c>
      <c r="I52" s="320" t="s">
        <v>368</v>
      </c>
      <c r="J52" s="320"/>
      <c r="K52" s="320"/>
      <c r="L52" s="320"/>
      <c r="N52" s="322" t="s">
        <v>369</v>
      </c>
      <c r="O52" s="322"/>
      <c r="P52" s="322"/>
    </row>
    <row r="53" s="318" customFormat="true" ht="23.25" hidden="false" customHeight="true" outlineLevel="0" collapsed="false">
      <c r="A53" s="320"/>
      <c r="B53" s="320"/>
      <c r="C53" s="323"/>
      <c r="D53" s="324" t="s">
        <v>11</v>
      </c>
      <c r="E53" s="324" t="s">
        <v>12</v>
      </c>
      <c r="F53" s="324" t="s">
        <v>13</v>
      </c>
      <c r="G53" s="320"/>
      <c r="I53" s="323" t="str">
        <f aca="false">D53</f>
        <v>Б</v>
      </c>
      <c r="J53" s="323" t="str">
        <f aca="false">E53</f>
        <v>Ж</v>
      </c>
      <c r="K53" s="323" t="str">
        <f aca="false">F53</f>
        <v>У</v>
      </c>
      <c r="L53" s="323" t="s">
        <v>370</v>
      </c>
      <c r="N53" s="323" t="str">
        <f aca="false">I53</f>
        <v>Б</v>
      </c>
      <c r="O53" s="323" t="str">
        <f aca="false">J53</f>
        <v>Ж</v>
      </c>
      <c r="P53" s="323" t="str">
        <f aca="false">K53</f>
        <v>У</v>
      </c>
    </row>
    <row r="54" s="318" customFormat="true" ht="11.25" hidden="false" customHeight="false" outlineLevel="0" collapsed="false">
      <c r="A54" s="325" t="s">
        <v>371</v>
      </c>
      <c r="B54" s="325"/>
      <c r="C54" s="326" t="n">
        <f aca="false">' МЕНЮ_ХЭХ '!D32</f>
        <v>2.02525</v>
      </c>
      <c r="D54" s="326" t="n">
        <f aca="false">' МЕНЮ_ХЭХ '!E32</f>
        <v>6.536</v>
      </c>
      <c r="E54" s="326" t="n">
        <f aca="false">' МЕНЮ_ХЭХ '!F32</f>
        <v>6.092</v>
      </c>
      <c r="F54" s="326" t="n">
        <f aca="false">' МЕНЮ_ХЭХ '!G32</f>
        <v>24.303</v>
      </c>
      <c r="G54" s="326" t="n">
        <f aca="false">' МЕНЮ_ХЭХ '!H32</f>
        <v>186.764</v>
      </c>
      <c r="I54" s="327" t="n">
        <f aca="false">D54/$D$5</f>
        <v>0.069531914893617</v>
      </c>
      <c r="J54" s="327" t="n">
        <f aca="false">E54/$E$5</f>
        <v>0.0895882352941176</v>
      </c>
      <c r="K54" s="327" t="n">
        <f aca="false">F54/$F$5</f>
        <v>0.0920568181818182</v>
      </c>
      <c r="L54" s="327" t="n">
        <f aca="false">G54/$G$5</f>
        <v>0.0912825024437928</v>
      </c>
      <c r="N54" s="327" t="n">
        <f aca="false">4*D54/G54</f>
        <v>0.139984151121201</v>
      </c>
      <c r="O54" s="327" t="n">
        <f aca="false">9*E54/G54</f>
        <v>0.293568353644171</v>
      </c>
      <c r="P54" s="327" t="n">
        <f aca="false">4*F54/G54</f>
        <v>0.520507164121565</v>
      </c>
    </row>
    <row r="55" s="318" customFormat="true" ht="11.25" hidden="false" customHeight="false" outlineLevel="0" collapsed="false">
      <c r="A55" s="325" t="s">
        <v>372</v>
      </c>
      <c r="B55" s="325"/>
      <c r="C55" s="326" t="n">
        <f aca="false">' МЕНЮ_ХЭХ '!D62</f>
        <v>2.31275</v>
      </c>
      <c r="D55" s="326" t="n">
        <f aca="false">' МЕНЮ_ХЭХ '!E62</f>
        <v>5.936</v>
      </c>
      <c r="E55" s="326" t="n">
        <f aca="false">' МЕНЮ_ХЭХ '!F62</f>
        <v>6.392</v>
      </c>
      <c r="F55" s="326" t="n">
        <f aca="false">' МЕНЮ_ХЭХ '!G62</f>
        <v>27.753</v>
      </c>
      <c r="G55" s="326" t="n">
        <f aca="false">' МЕНЮ_ХЭХ '!H62</f>
        <v>200.264</v>
      </c>
      <c r="I55" s="327" t="n">
        <f aca="false">D55/$D$5</f>
        <v>0.0631489361702128</v>
      </c>
      <c r="J55" s="327" t="n">
        <f aca="false">E55/$E$5</f>
        <v>0.094</v>
      </c>
      <c r="K55" s="327" t="n">
        <f aca="false">F55/$F$5</f>
        <v>0.105125</v>
      </c>
      <c r="L55" s="327" t="n">
        <f aca="false">G55/$G$5</f>
        <v>0.097880742913001</v>
      </c>
      <c r="N55" s="327" t="n">
        <f aca="false">4*D55/G55</f>
        <v>0.118563496185036</v>
      </c>
      <c r="O55" s="327" t="n">
        <f aca="false">9*E55/G55</f>
        <v>0.287260815723245</v>
      </c>
      <c r="P55" s="327" t="n">
        <f aca="false">4*F55/G55</f>
        <v>0.554328286661607</v>
      </c>
    </row>
    <row r="56" s="318" customFormat="true" ht="11.25" hidden="false" customHeight="false" outlineLevel="0" collapsed="false">
      <c r="A56" s="325" t="s">
        <v>373</v>
      </c>
      <c r="B56" s="325"/>
      <c r="C56" s="326" t="n">
        <f aca="false">' МЕНЮ_ХЭХ '!D92</f>
        <v>2.02525</v>
      </c>
      <c r="D56" s="326" t="n">
        <f aca="false">' МЕНЮ_ХЭХ '!E92</f>
        <v>6.536</v>
      </c>
      <c r="E56" s="326" t="n">
        <f aca="false">' МЕНЮ_ХЭХ '!F92</f>
        <v>6.092</v>
      </c>
      <c r="F56" s="326" t="n">
        <f aca="false">' МЕНЮ_ХЭХ '!G92</f>
        <v>24.303</v>
      </c>
      <c r="G56" s="326" t="n">
        <f aca="false">' МЕНЮ_ХЭХ '!H92</f>
        <v>186.764</v>
      </c>
      <c r="I56" s="327" t="n">
        <f aca="false">D56/$D$5</f>
        <v>0.069531914893617</v>
      </c>
      <c r="J56" s="327" t="n">
        <f aca="false">E56/$E$5</f>
        <v>0.0895882352941176</v>
      </c>
      <c r="K56" s="327" t="n">
        <f aca="false">F56/$F$5</f>
        <v>0.0920568181818182</v>
      </c>
      <c r="L56" s="327" t="n">
        <f aca="false">G56/$G$5</f>
        <v>0.0912825024437928</v>
      </c>
      <c r="N56" s="327" t="n">
        <f aca="false">4*D56/G56</f>
        <v>0.139984151121201</v>
      </c>
      <c r="O56" s="327" t="n">
        <f aca="false">9*E56/G56</f>
        <v>0.293568353644171</v>
      </c>
      <c r="P56" s="327" t="n">
        <f aca="false">4*F56/G56</f>
        <v>0.520507164121565</v>
      </c>
    </row>
    <row r="57" s="318" customFormat="true" ht="11.25" hidden="false" customHeight="false" outlineLevel="0" collapsed="false">
      <c r="A57" s="325" t="s">
        <v>374</v>
      </c>
      <c r="B57" s="325"/>
      <c r="C57" s="326" t="n">
        <f aca="false">' МЕНЮ_ХЭХ '!D121</f>
        <v>2.31275</v>
      </c>
      <c r="D57" s="326" t="n">
        <f aca="false">' МЕНЮ_ХЭХ '!E121</f>
        <v>5.936</v>
      </c>
      <c r="E57" s="326" t="n">
        <f aca="false">' МЕНЮ_ХЭХ '!F121</f>
        <v>6.392</v>
      </c>
      <c r="F57" s="326" t="n">
        <f aca="false">' МЕНЮ_ХЭХ '!G121</f>
        <v>27.753</v>
      </c>
      <c r="G57" s="326" t="n">
        <f aca="false">' МЕНЮ_ХЭХ '!H121</f>
        <v>200.264</v>
      </c>
      <c r="I57" s="327" t="n">
        <f aca="false">D57/$D$5</f>
        <v>0.0631489361702128</v>
      </c>
      <c r="J57" s="327" t="n">
        <f aca="false">E57/$E$5</f>
        <v>0.094</v>
      </c>
      <c r="K57" s="327" t="n">
        <f aca="false">F57/$F$5</f>
        <v>0.105125</v>
      </c>
      <c r="L57" s="327" t="n">
        <f aca="false">G57/$G$5</f>
        <v>0.097880742913001</v>
      </c>
      <c r="N57" s="327" t="n">
        <f aca="false">4*D57/G57</f>
        <v>0.118563496185036</v>
      </c>
      <c r="O57" s="327" t="n">
        <f aca="false">9*E57/G57</f>
        <v>0.287260815723245</v>
      </c>
      <c r="P57" s="327" t="n">
        <f aca="false">4*F57/G57</f>
        <v>0.554328286661607</v>
      </c>
    </row>
    <row r="58" s="318" customFormat="true" ht="11.25" hidden="false" customHeight="false" outlineLevel="0" collapsed="false">
      <c r="A58" s="325" t="s">
        <v>375</v>
      </c>
      <c r="B58" s="325"/>
      <c r="C58" s="326" t="n">
        <f aca="false">' МЕНЮ_ХЭХ '!D150</f>
        <v>2.02525</v>
      </c>
      <c r="D58" s="326" t="n">
        <f aca="false">' МЕНЮ_ХЭХ '!E150</f>
        <v>6.536</v>
      </c>
      <c r="E58" s="326" t="n">
        <f aca="false">' МЕНЮ_ХЭХ '!F150</f>
        <v>6.092</v>
      </c>
      <c r="F58" s="326" t="n">
        <f aca="false">' МЕНЮ_ХЭХ '!G150</f>
        <v>24.303</v>
      </c>
      <c r="G58" s="326" t="n">
        <f aca="false">' МЕНЮ_ХЭХ '!H150</f>
        <v>186.764</v>
      </c>
      <c r="I58" s="327" t="n">
        <f aca="false">D58/$D$5</f>
        <v>0.069531914893617</v>
      </c>
      <c r="J58" s="327" t="n">
        <f aca="false">E58/$E$5</f>
        <v>0.0895882352941176</v>
      </c>
      <c r="K58" s="327" t="n">
        <f aca="false">F58/$F$5</f>
        <v>0.0920568181818182</v>
      </c>
      <c r="L58" s="327" t="n">
        <f aca="false">G58/$G$5</f>
        <v>0.0912825024437928</v>
      </c>
      <c r="N58" s="327" t="n">
        <f aca="false">4*D58/G58</f>
        <v>0.139984151121201</v>
      </c>
      <c r="O58" s="327" t="n">
        <f aca="false">9*E58/G58</f>
        <v>0.293568353644171</v>
      </c>
      <c r="P58" s="327" t="n">
        <f aca="false">4*F58/G58</f>
        <v>0.520507164121565</v>
      </c>
    </row>
    <row r="59" s="318" customFormat="true" ht="11.25" hidden="false" customHeight="false" outlineLevel="0" collapsed="false">
      <c r="A59" s="325" t="s">
        <v>376</v>
      </c>
      <c r="B59" s="325"/>
      <c r="C59" s="326" t="n">
        <f aca="false">' МЕНЮ_ХЭХ '!D180</f>
        <v>2.02525</v>
      </c>
      <c r="D59" s="326" t="n">
        <f aca="false">' МЕНЮ_ХЭХ '!E180</f>
        <v>6.536</v>
      </c>
      <c r="E59" s="326" t="n">
        <f aca="false">' МЕНЮ_ХЭХ '!F180</f>
        <v>6.092</v>
      </c>
      <c r="F59" s="326" t="n">
        <f aca="false">' МЕНЮ_ХЭХ '!G180</f>
        <v>24.303</v>
      </c>
      <c r="G59" s="326" t="n">
        <f aca="false">' МЕНЮ_ХЭХ '!H180</f>
        <v>186.764</v>
      </c>
      <c r="I59" s="327" t="n">
        <f aca="false">D59/$D$5</f>
        <v>0.069531914893617</v>
      </c>
      <c r="J59" s="327" t="n">
        <f aca="false">E59/$E$5</f>
        <v>0.0895882352941176</v>
      </c>
      <c r="K59" s="327" t="n">
        <f aca="false">F59/$F$5</f>
        <v>0.0920568181818182</v>
      </c>
      <c r="L59" s="327" t="n">
        <f aca="false">G59/$G$5</f>
        <v>0.0912825024437928</v>
      </c>
      <c r="N59" s="327" t="n">
        <f aca="false">4*D59/G59</f>
        <v>0.139984151121201</v>
      </c>
      <c r="O59" s="327" t="n">
        <f aca="false">9*E59/G59</f>
        <v>0.293568353644171</v>
      </c>
      <c r="P59" s="327" t="n">
        <f aca="false">4*F59/G59</f>
        <v>0.520507164121565</v>
      </c>
    </row>
    <row r="60" s="318" customFormat="true" ht="11.25" hidden="false" customHeight="false" outlineLevel="0" collapsed="false">
      <c r="A60" s="325" t="s">
        <v>377</v>
      </c>
      <c r="B60" s="325"/>
      <c r="C60" s="326" t="n">
        <f aca="false">' МЕНЮ_ХЭХ '!D210</f>
        <v>2.31275</v>
      </c>
      <c r="D60" s="326" t="n">
        <f aca="false">' МЕНЮ_ХЭХ '!E210</f>
        <v>5.936</v>
      </c>
      <c r="E60" s="326" t="n">
        <f aca="false">' МЕНЮ_ХЭХ '!F210</f>
        <v>6.392</v>
      </c>
      <c r="F60" s="326" t="n">
        <f aca="false">' МЕНЮ_ХЭХ '!G210</f>
        <v>27.753</v>
      </c>
      <c r="G60" s="326" t="n">
        <f aca="false">' МЕНЮ_ХЭХ '!H210</f>
        <v>200.264</v>
      </c>
      <c r="I60" s="327" t="n">
        <f aca="false">D60/$D$5</f>
        <v>0.0631489361702128</v>
      </c>
      <c r="J60" s="327" t="n">
        <f aca="false">E60/$E$5</f>
        <v>0.094</v>
      </c>
      <c r="K60" s="327" t="n">
        <f aca="false">F60/$F$5</f>
        <v>0.105125</v>
      </c>
      <c r="L60" s="327" t="n">
        <f aca="false">G60/$G$5</f>
        <v>0.097880742913001</v>
      </c>
      <c r="N60" s="327" t="n">
        <f aca="false">4*D60/G60</f>
        <v>0.118563496185036</v>
      </c>
      <c r="O60" s="327" t="n">
        <f aca="false">9*E60/G60</f>
        <v>0.287260815723245</v>
      </c>
      <c r="P60" s="327" t="n">
        <f aca="false">4*F60/G60</f>
        <v>0.554328286661607</v>
      </c>
    </row>
    <row r="61" s="318" customFormat="true" ht="11.25" hidden="false" customHeight="false" outlineLevel="0" collapsed="false">
      <c r="A61" s="325" t="s">
        <v>378</v>
      </c>
      <c r="B61" s="325"/>
      <c r="C61" s="326" t="n">
        <f aca="false">' МЕНЮ_ХЭХ '!D242</f>
        <v>2.02525</v>
      </c>
      <c r="D61" s="326" t="n">
        <f aca="false">' МЕНЮ_ХЭХ '!E242</f>
        <v>6.536</v>
      </c>
      <c r="E61" s="326" t="n">
        <f aca="false">' МЕНЮ_ХЭХ '!F242</f>
        <v>6.092</v>
      </c>
      <c r="F61" s="326" t="n">
        <f aca="false">' МЕНЮ_ХЭХ '!G242</f>
        <v>24.303</v>
      </c>
      <c r="G61" s="326" t="n">
        <f aca="false">' МЕНЮ_ХЭХ '!H242</f>
        <v>186.764</v>
      </c>
      <c r="I61" s="327" t="n">
        <f aca="false">D61/$D$5</f>
        <v>0.069531914893617</v>
      </c>
      <c r="J61" s="327" t="n">
        <f aca="false">E61/$E$5</f>
        <v>0.0895882352941176</v>
      </c>
      <c r="K61" s="327" t="n">
        <f aca="false">F61/$F$5</f>
        <v>0.0920568181818182</v>
      </c>
      <c r="L61" s="327" t="n">
        <f aca="false">G61/$G$5</f>
        <v>0.0912825024437928</v>
      </c>
      <c r="N61" s="327" t="n">
        <f aca="false">4*D61/G61</f>
        <v>0.139984151121201</v>
      </c>
      <c r="O61" s="327" t="n">
        <f aca="false">9*E61/G61</f>
        <v>0.293568353644171</v>
      </c>
      <c r="P61" s="327" t="n">
        <f aca="false">4*F61/G61</f>
        <v>0.520507164121565</v>
      </c>
    </row>
    <row r="62" s="318" customFormat="true" ht="11.25" hidden="false" customHeight="false" outlineLevel="0" collapsed="false">
      <c r="A62" s="325" t="s">
        <v>379</v>
      </c>
      <c r="B62" s="325"/>
      <c r="C62" s="326" t="n">
        <f aca="false">' МЕНЮ_ХЭХ '!D271</f>
        <v>2.31275</v>
      </c>
      <c r="D62" s="326" t="n">
        <f aca="false">' МЕНЮ_ХЭХ '!E271</f>
        <v>5.936</v>
      </c>
      <c r="E62" s="326" t="n">
        <f aca="false">' МЕНЮ_ХЭХ '!F271</f>
        <v>6.392</v>
      </c>
      <c r="F62" s="326" t="n">
        <f aca="false">' МЕНЮ_ХЭХ '!G271</f>
        <v>27.753</v>
      </c>
      <c r="G62" s="326" t="n">
        <f aca="false">' МЕНЮ_ХЭХ '!H271</f>
        <v>200.264</v>
      </c>
      <c r="I62" s="327" t="n">
        <f aca="false">D62/$D$5</f>
        <v>0.0631489361702128</v>
      </c>
      <c r="J62" s="327" t="n">
        <f aca="false">E62/$E$5</f>
        <v>0.094</v>
      </c>
      <c r="K62" s="327" t="n">
        <f aca="false">F62/$F$5</f>
        <v>0.105125</v>
      </c>
      <c r="L62" s="327" t="n">
        <f aca="false">G62/$G$5</f>
        <v>0.097880742913001</v>
      </c>
      <c r="N62" s="327" t="n">
        <f aca="false">4*D62/G62</f>
        <v>0.118563496185036</v>
      </c>
      <c r="O62" s="327" t="n">
        <f aca="false">9*E62/G62</f>
        <v>0.287260815723245</v>
      </c>
      <c r="P62" s="327" t="n">
        <f aca="false">4*F62/G62</f>
        <v>0.554328286661607</v>
      </c>
    </row>
    <row r="63" s="318" customFormat="true" ht="11.25" hidden="false" customHeight="false" outlineLevel="0" collapsed="false">
      <c r="A63" s="325" t="s">
        <v>380</v>
      </c>
      <c r="B63" s="325"/>
      <c r="C63" s="326" t="n">
        <f aca="false">' МЕНЮ_ХЭХ '!D301</f>
        <v>2.02525</v>
      </c>
      <c r="D63" s="326" t="n">
        <f aca="false">' МЕНЮ_ХЭХ '!E301</f>
        <v>6.536</v>
      </c>
      <c r="E63" s="326" t="n">
        <f aca="false">' МЕНЮ_ХЭХ '!F301</f>
        <v>6.092</v>
      </c>
      <c r="F63" s="326" t="n">
        <f aca="false">' МЕНЮ_ХЭХ '!G301</f>
        <v>24.303</v>
      </c>
      <c r="G63" s="326" t="n">
        <f aca="false">' МЕНЮ_ХЭХ '!H301</f>
        <v>186.764</v>
      </c>
      <c r="I63" s="327" t="n">
        <f aca="false">D63/$D$5</f>
        <v>0.069531914893617</v>
      </c>
      <c r="J63" s="327" t="n">
        <f aca="false">E63/$E$5</f>
        <v>0.0895882352941176</v>
      </c>
      <c r="K63" s="327" t="n">
        <f aca="false">F63/$F$5</f>
        <v>0.0920568181818182</v>
      </c>
      <c r="L63" s="327" t="n">
        <f aca="false">G63/$G$5</f>
        <v>0.0912825024437928</v>
      </c>
      <c r="N63" s="327" t="n">
        <f aca="false">4*D63/G63</f>
        <v>0.139984151121201</v>
      </c>
      <c r="O63" s="327" t="n">
        <f aca="false">9*E63/G63</f>
        <v>0.293568353644171</v>
      </c>
      <c r="P63" s="327" t="n">
        <f aca="false">4*F63/G63</f>
        <v>0.520507164121565</v>
      </c>
    </row>
    <row r="64" s="318" customFormat="true" ht="11.25" hidden="false" customHeight="false" outlineLevel="0" collapsed="false">
      <c r="A64" s="325" t="s">
        <v>381</v>
      </c>
      <c r="B64" s="325"/>
      <c r="C64" s="326" t="n">
        <f aca="false">AVERAGE(C54:C63)</f>
        <v>2.14025</v>
      </c>
      <c r="D64" s="326" t="n">
        <f aca="false">AVERAGE(D54:D63)</f>
        <v>6.296</v>
      </c>
      <c r="E64" s="326" t="n">
        <f aca="false">AVERAGE(E54:E63)</f>
        <v>6.212</v>
      </c>
      <c r="F64" s="326" t="n">
        <f aca="false">AVERAGE(F54:F63)</f>
        <v>25.683</v>
      </c>
      <c r="G64" s="326" t="n">
        <f aca="false">AVERAGE(G54:G63)</f>
        <v>192.164</v>
      </c>
      <c r="I64" s="328" t="n">
        <f aca="false">AVERAGE(I54:I63)</f>
        <v>0.0669787234042553</v>
      </c>
      <c r="J64" s="328" t="n">
        <f aca="false">AVERAGE(J54:J63)</f>
        <v>0.0913529411764706</v>
      </c>
      <c r="K64" s="328" t="n">
        <f aca="false">AVERAGE(K54:K63)</f>
        <v>0.0972840909090909</v>
      </c>
      <c r="L64" s="328" t="n">
        <f aca="false">AVERAGE(L54:L63)</f>
        <v>0.0939217986314761</v>
      </c>
      <c r="M64" s="329"/>
      <c r="N64" s="327" t="n">
        <f aca="false">AVERAGE(N54:N63)</f>
        <v>0.131415889146735</v>
      </c>
      <c r="O64" s="327" t="n">
        <f aca="false">AVERAGE(O54:O63)</f>
        <v>0.291045338475801</v>
      </c>
      <c r="P64" s="327" t="n">
        <f aca="false">AVERAGE(P54:P63)</f>
        <v>0.534035613137582</v>
      </c>
    </row>
    <row r="65" s="318" customFormat="true" ht="11.25" hidden="false" customHeight="false" outlineLevel="0" collapsed="false"/>
    <row r="66" s="318" customFormat="true" ht="30" hidden="false" customHeight="true" outlineLevel="0" collapsed="false">
      <c r="A66" s="331" t="s">
        <v>384</v>
      </c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</row>
    <row r="67" customFormat="false" ht="21" hidden="false" customHeight="true" outlineLevel="0" collapsed="false"/>
  </sheetData>
  <mergeCells count="74">
    <mergeCell ref="A2:P2"/>
    <mergeCell ref="A5:B5"/>
    <mergeCell ref="A6:P6"/>
    <mergeCell ref="A7:B8"/>
    <mergeCell ref="D7:F7"/>
    <mergeCell ref="G7:G8"/>
    <mergeCell ref="I7:L7"/>
    <mergeCell ref="N7:P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P21"/>
    <mergeCell ref="A22:B23"/>
    <mergeCell ref="C22:C23"/>
    <mergeCell ref="D22:F22"/>
    <mergeCell ref="G22:G23"/>
    <mergeCell ref="I22:L22"/>
    <mergeCell ref="N22:P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P36"/>
    <mergeCell ref="A37:B38"/>
    <mergeCell ref="C37:C38"/>
    <mergeCell ref="D37:F37"/>
    <mergeCell ref="G37:G38"/>
    <mergeCell ref="I37:L37"/>
    <mergeCell ref="N37:P37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P51"/>
    <mergeCell ref="A52:B53"/>
    <mergeCell ref="C52:C53"/>
    <mergeCell ref="D52:F52"/>
    <mergeCell ref="G52:G53"/>
    <mergeCell ref="I52:L52"/>
    <mergeCell ref="N52:P52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P6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2021-04-22T12:05:19Z</dcterms:created>
  <dc:creator>admin</dc:creator>
  <dc:description/>
  <dc:language>ru-RU</dc:language>
  <cp:lastModifiedBy>yudina</cp:lastModifiedBy>
  <cp:lastPrinted>2021-09-29T14:17:33Z</cp:lastPrinted>
  <dcterms:modified xsi:type="dcterms:W3CDTF">2021-09-29T14:17:46Z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