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Исх.меню " sheetId="1" state="visible" r:id="rId2"/>
    <sheet name="Структура в сравнении" sheetId="2" state="visible" r:id="rId3"/>
    <sheet name="Проект_Меню ХЭХ ЖКТ" sheetId="3" state="visible" r:id="rId4"/>
    <sheet name="Соотношение ЭЦ" sheetId="4" state="visible" r:id="rId5"/>
  </sheets>
  <definedNames>
    <definedName function="false" hidden="false" localSheetId="0" name="_xlnm.Print_Area" vbProcedure="false">'Исх.меню '!$A$3:$O$211</definedName>
    <definedName function="false" hidden="false" localSheetId="2" name="_xlnm.Print_Area" vbProcedure="false">'Проект_Меню ХЭХ ЖКТ'!$A$1:$O$311</definedName>
    <definedName function="false" hidden="false" localSheetId="3" name="_xlnm.Print_Area" vbProcedure="false">'Соотношение ЭЦ'!$A$1:$O$67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<sst xmlns="http://schemas.openxmlformats.org/spreadsheetml/2006/main" count="1379" uniqueCount="387">
  <si>
    <t xml:space="preserve">Представленное Меню основного (организованного) питания общеобразовательных организаций Краснодарского края</t>
  </si>
  <si>
    <t xml:space="preserve">возрастная категоря 7-11 лет</t>
  </si>
  <si>
    <t xml:space="preserve">День/неделя: Понедельник-1</t>
  </si>
  <si>
    <t xml:space="preserve">№ рец.</t>
  </si>
  <si>
    <t xml:space="preserve">Наименование дней недели, блюд</t>
  </si>
  <si>
    <t xml:space="preserve">Масса порции</t>
  </si>
  <si>
    <t xml:space="preserve">Пищевые вещества (г)</t>
  </si>
  <si>
    <t xml:space="preserve">Энергетическая ценность (ккал)</t>
  </si>
  <si>
    <t xml:space="preserve">Витамины (мг)</t>
  </si>
  <si>
    <t xml:space="preserve">Минеральные вещества (мг)</t>
  </si>
  <si>
    <t xml:space="preserve">Б</t>
  </si>
  <si>
    <t xml:space="preserve">Ж</t>
  </si>
  <si>
    <t xml:space="preserve">У</t>
  </si>
  <si>
    <t xml:space="preserve">В1</t>
  </si>
  <si>
    <t xml:space="preserve">С</t>
  </si>
  <si>
    <t xml:space="preserve">А (мкг)</t>
  </si>
  <si>
    <t xml:space="preserve">Е</t>
  </si>
  <si>
    <t xml:space="preserve">Са</t>
  </si>
  <si>
    <t xml:space="preserve">Р</t>
  </si>
  <si>
    <t xml:space="preserve">Mg</t>
  </si>
  <si>
    <t xml:space="preserve">Fe</t>
  </si>
  <si>
    <t xml:space="preserve">_Завтрак</t>
  </si>
  <si>
    <t xml:space="preserve">Бутерброд с сыром "Голландский" и маслом сливочным</t>
  </si>
  <si>
    <t xml:space="preserve">Каша жидкая молочная (рисовая) </t>
  </si>
  <si>
    <t xml:space="preserve">Какао с молоком</t>
  </si>
  <si>
    <t xml:space="preserve">Хлеб пшеничный</t>
  </si>
  <si>
    <t xml:space="preserve">Фрукты свежие (яблоки)</t>
  </si>
  <si>
    <t xml:space="preserve">Итого за завтрак</t>
  </si>
  <si>
    <t xml:space="preserve">Норма по СанПин</t>
  </si>
  <si>
    <t xml:space="preserve">Обед</t>
  </si>
  <si>
    <t xml:space="preserve">Щи из свежей капусты с картофелем</t>
  </si>
  <si>
    <t xml:space="preserve">Гуляш</t>
  </si>
  <si>
    <t xml:space="preserve">Каша вязкая с маслом сливочным  (перловая) 105/5</t>
  </si>
  <si>
    <t xml:space="preserve">Фрукты свежие  (яблоки)</t>
  </si>
  <si>
    <t xml:space="preserve">Сок натуральный (грушевый)</t>
  </si>
  <si>
    <t xml:space="preserve">Хлеб пшеничный </t>
  </si>
  <si>
    <t xml:space="preserve">Хлеб ржаной йодированный</t>
  </si>
  <si>
    <t xml:space="preserve">Итого за обед</t>
  </si>
  <si>
    <t xml:space="preserve">День 2 (вторник)</t>
  </si>
  <si>
    <t xml:space="preserve">Завтрак</t>
  </si>
  <si>
    <t xml:space="preserve">Овощи свежие (огурцы)</t>
  </si>
  <si>
    <t xml:space="preserve">Жаркое по-домашнему</t>
  </si>
  <si>
    <t xml:space="preserve">*</t>
  </si>
  <si>
    <t xml:space="preserve">Фруктовый чай</t>
  </si>
  <si>
    <t xml:space="preserve">Кисломолочный продукт (кефир 2,5 %-ой жирности)</t>
  </si>
  <si>
    <t xml:space="preserve">Овощи свежие  (огурцы)</t>
  </si>
  <si>
    <t xml:space="preserve">Суп крестьянский с крупой </t>
  </si>
  <si>
    <t xml:space="preserve">Рыба припущенная </t>
  </si>
  <si>
    <t xml:space="preserve">Картофельное пюре</t>
  </si>
  <si>
    <t xml:space="preserve">Компот из сухофруктов</t>
  </si>
  <si>
    <t xml:space="preserve">Молоко 2,5 %-ной жирности</t>
  </si>
  <si>
    <t xml:space="preserve">День  3 (среда)</t>
  </si>
  <si>
    <t xml:space="preserve">Салат из овощей (помидоров и огурцов)</t>
  </si>
  <si>
    <t xml:space="preserve">Котлеты рубленные из кур, запеченные с соусом молочным</t>
  </si>
  <si>
    <t xml:space="preserve">Каша вязкая с маслом сливочным (ячневая) 130/5</t>
  </si>
  <si>
    <t xml:space="preserve">*379</t>
  </si>
  <si>
    <t xml:space="preserve">Кофейный напиток на молоке</t>
  </si>
  <si>
    <t xml:space="preserve">Сок натуральный (яблочный)</t>
  </si>
  <si>
    <t xml:space="preserve">Суп картофельный с мясными фрикадельками 250/20</t>
  </si>
  <si>
    <t xml:space="preserve">Запеканка из творога</t>
  </si>
  <si>
    <t xml:space="preserve">Соус сметанный сладкий</t>
  </si>
  <si>
    <t xml:space="preserve">Компот из ягод </t>
  </si>
  <si>
    <t xml:space="preserve">Кисломолочный продукт (ряженка 2,7 %-ной жирности)</t>
  </si>
  <si>
    <t xml:space="preserve">День  4 (четверг)</t>
  </si>
  <si>
    <t xml:space="preserve">Салат из овощей (белокачанной капусты)</t>
  </si>
  <si>
    <t xml:space="preserve">Л 386/597</t>
  </si>
  <si>
    <t xml:space="preserve">Рыба запеченная с молочным соусом</t>
  </si>
  <si>
    <t xml:space="preserve">Чай с лимоном</t>
  </si>
  <si>
    <t xml:space="preserve">Пирог фруктовый "Школьный"</t>
  </si>
  <si>
    <t xml:space="preserve">Рассольник по-ленинградски</t>
  </si>
  <si>
    <t xml:space="preserve">Птица запеченная </t>
  </si>
  <si>
    <t xml:space="preserve">Рагу из овощей</t>
  </si>
  <si>
    <t xml:space="preserve">Фрукты свежие (груши)</t>
  </si>
  <si>
    <t xml:space="preserve">День  5 (пятница)</t>
  </si>
  <si>
    <t xml:space="preserve">Овощи свежие (помидоры)</t>
  </si>
  <si>
    <t xml:space="preserve">Омлет с колбасой или сосисками</t>
  </si>
  <si>
    <t xml:space="preserve">Борщ с картофелем и фасолью</t>
  </si>
  <si>
    <t xml:space="preserve">Рыба тушенная в томате с овощами </t>
  </si>
  <si>
    <t xml:space="preserve">Чай с молоком        </t>
  </si>
  <si>
    <t xml:space="preserve">Пирог фруктовый "Кубанский"</t>
  </si>
  <si>
    <t xml:space="preserve">Сок натуральный (виноградный)</t>
  </si>
  <si>
    <t xml:space="preserve">День 6 (понедельник)</t>
  </si>
  <si>
    <t xml:space="preserve">Котлеты (биточки) особые</t>
  </si>
  <si>
    <t xml:space="preserve">Л 224</t>
  </si>
  <si>
    <t xml:space="preserve">Чай с сахаром </t>
  </si>
  <si>
    <t xml:space="preserve">Сок натуральный (персиковый)</t>
  </si>
  <si>
    <t xml:space="preserve">Л135</t>
  </si>
  <si>
    <t xml:space="preserve">Суп из овощей</t>
  </si>
  <si>
    <t xml:space="preserve">Омлет с сыром</t>
  </si>
  <si>
    <t xml:space="preserve">Зеленый горошек консервированный</t>
  </si>
  <si>
    <t xml:space="preserve">Кисломолочный продукт (йогурт 2,7 %-ной жирности)</t>
  </si>
  <si>
    <t xml:space="preserve">День 7 (вторник)</t>
  </si>
  <si>
    <t xml:space="preserve">Шницель рыбный натуральный  </t>
  </si>
  <si>
    <t xml:space="preserve">Картофель отварной </t>
  </si>
  <si>
    <t xml:space="preserve">Напиток из сухофруктов </t>
  </si>
  <si>
    <t xml:space="preserve">Сок  натуральный (грушевый)</t>
  </si>
  <si>
    <t xml:space="preserve">Борщ </t>
  </si>
  <si>
    <t xml:space="preserve">256/330</t>
  </si>
  <si>
    <t xml:space="preserve">Мясо тушеное в соусе</t>
  </si>
  <si>
    <t xml:space="preserve">Каша вязкая с маслом сливочным (рисовая)  150/5</t>
  </si>
  <si>
    <t xml:space="preserve">Напиток из сухофруктов</t>
  </si>
  <si>
    <t xml:space="preserve">День 8 (среда)</t>
  </si>
  <si>
    <t xml:space="preserve">Салат из овощей (белокачанной капусты с морковью)</t>
  </si>
  <si>
    <t xml:space="preserve">Тефтели из говядины </t>
  </si>
  <si>
    <t xml:space="preserve">Соус сметанный</t>
  </si>
  <si>
    <t xml:space="preserve">Каша вязкая с маслом сливочным (гречневая)  150/5</t>
  </si>
  <si>
    <t xml:space="preserve">Кондитерское изделие (печенье сахарное)</t>
  </si>
  <si>
    <t xml:space="preserve">Овощи натуральные </t>
  </si>
  <si>
    <t xml:space="preserve">Л 147</t>
  </si>
  <si>
    <t xml:space="preserve">Суп с макронными изделиями </t>
  </si>
  <si>
    <t xml:space="preserve">Котлеты или биточки рыбные </t>
  </si>
  <si>
    <t xml:space="preserve">Картофель отварной (с маслом сливочным) 140/5</t>
  </si>
  <si>
    <t xml:space="preserve">Компот из фруктов </t>
  </si>
  <si>
    <t xml:space="preserve">День 9 (четверг)</t>
  </si>
  <si>
    <t xml:space="preserve">Пудинг из творога (запечённый)</t>
  </si>
  <si>
    <t xml:space="preserve">Молоко сгущенное </t>
  </si>
  <si>
    <t xml:space="preserve">Кисломолочный продукт (йогурт 3,2 %-ой жирности)</t>
  </si>
  <si>
    <t xml:space="preserve">Л 145</t>
  </si>
  <si>
    <t xml:space="preserve">Суп летний овощной</t>
  </si>
  <si>
    <t xml:space="preserve">Шницель натуральный рубленный</t>
  </si>
  <si>
    <t xml:space="preserve">Каша вязкая с маслом сливочным (пшеничная) 150/5</t>
  </si>
  <si>
    <t xml:space="preserve">*359</t>
  </si>
  <si>
    <t xml:space="preserve">Кисель из сока плодового или ягодного натурального с сахаром</t>
  </si>
  <si>
    <t xml:space="preserve">Кисломолочный продукт (кефир 2,7 %-ной жирности)</t>
  </si>
  <si>
    <t xml:space="preserve">День  10 (пятница)</t>
  </si>
  <si>
    <t xml:space="preserve">Фрикадельки из кур или бройлеров-цыплят</t>
  </si>
  <si>
    <t xml:space="preserve">Соус молочный</t>
  </si>
  <si>
    <t xml:space="preserve">Макаронные изделия отварные с маслом  110/5</t>
  </si>
  <si>
    <t xml:space="preserve">Фрукты свежие (персики)</t>
  </si>
  <si>
    <t xml:space="preserve">Борщ с капустой и картофелем</t>
  </si>
  <si>
    <t xml:space="preserve">Сосиска запеченная с сыром  </t>
  </si>
  <si>
    <t xml:space="preserve">Макаронные изделия отварные с овощами 125/5</t>
  </si>
  <si>
    <t xml:space="preserve">Кондитерское изделие (вафли молочные)</t>
  </si>
  <si>
    <t xml:space="preserve">Хлеб ржаной йодированный </t>
  </si>
  <si>
    <t xml:space="preserve">Итого за завтраки</t>
  </si>
  <si>
    <t xml:space="preserve">Среднее значение за завтраки</t>
  </si>
  <si>
    <t xml:space="preserve">Соотношение БЖУ в % от ЭЦ</t>
  </si>
  <si>
    <t xml:space="preserve">Выполнение СанПиН, % от суточной нормы </t>
  </si>
  <si>
    <t xml:space="preserve">Итого за обеды</t>
  </si>
  <si>
    <t xml:space="preserve">Среднее значение за обеды</t>
  </si>
  <si>
    <t xml:space="preserve">Итого за весь период </t>
  </si>
  <si>
    <t xml:space="preserve">Среднее значение </t>
  </si>
  <si>
    <t xml:space="preserve">100 % Норма СанПиН </t>
  </si>
  <si>
    <t xml:space="preserve">Сравнительная структура типового основного и типового диетического (ЖКТ) меню</t>
  </si>
  <si>
    <t xml:space="preserve">Основное меню 7+ лет</t>
  </si>
  <si>
    <t xml:space="preserve">Меню ЖКТ 7+ лет</t>
  </si>
  <si>
    <t xml:space="preserve">Каша вязкая  молочная из овсяной крупы</t>
  </si>
  <si>
    <t xml:space="preserve">Фрукты (Бананы)</t>
  </si>
  <si>
    <t xml:space="preserve">382М/ЖКТ</t>
  </si>
  <si>
    <t xml:space="preserve">Какао с молоком </t>
  </si>
  <si>
    <t xml:space="preserve">Итого за Завтрак</t>
  </si>
  <si>
    <t xml:space="preserve">Промежуточное питание</t>
  </si>
  <si>
    <t xml:space="preserve">Суфле творожное запеченное</t>
  </si>
  <si>
    <t xml:space="preserve">386М</t>
  </si>
  <si>
    <t xml:space="preserve">Йогурт </t>
  </si>
  <si>
    <t xml:space="preserve">Итого за Промежуточное питание</t>
  </si>
  <si>
    <t xml:space="preserve">Суп-лапша домашняя </t>
  </si>
  <si>
    <t xml:space="preserve">Биточек паровой (говядина)</t>
  </si>
  <si>
    <t xml:space="preserve">Каша вязкая с маслом сливочным  (перловая), 150/5</t>
  </si>
  <si>
    <t xml:space="preserve">359М</t>
  </si>
  <si>
    <t xml:space="preserve">Каша гречневая вязкая с маслом</t>
  </si>
  <si>
    <t xml:space="preserve">Фрукты свежие  (груши)</t>
  </si>
  <si>
    <t xml:space="preserve">349М/ЖКТ</t>
  </si>
  <si>
    <t xml:space="preserve">Компот из сухофруктов </t>
  </si>
  <si>
    <t xml:space="preserve">Итого за Обед</t>
  </si>
  <si>
    <t xml:space="preserve">Йогурт</t>
  </si>
  <si>
    <t xml:space="preserve">Итого за Полдник</t>
  </si>
  <si>
    <t xml:space="preserve">День/неделя: Вторник-1</t>
  </si>
  <si>
    <t xml:space="preserve">71М</t>
  </si>
  <si>
    <t xml:space="preserve">Подгарнировка из огурцов свежих без кожицы</t>
  </si>
  <si>
    <t xml:space="preserve">259М/ЖКТ</t>
  </si>
  <si>
    <t xml:space="preserve">Жаркое по-домашнему  (говядина)</t>
  </si>
  <si>
    <t xml:space="preserve">Фруктовый чай  (яблоки свежие)</t>
  </si>
  <si>
    <t xml:space="preserve">Яблоки печеные</t>
  </si>
  <si>
    <t xml:space="preserve">Суп крестьянский с крупой  (овсяная)</t>
  </si>
  <si>
    <t xml:space="preserve">Рыба припущенная (горбуша филе) </t>
  </si>
  <si>
    <t xml:space="preserve">312М/ЖКТ</t>
  </si>
  <si>
    <t xml:space="preserve">Яблоки печеные </t>
  </si>
  <si>
    <t xml:space="preserve">День/неделя: Среда-1</t>
  </si>
  <si>
    <t xml:space="preserve">69К/ЖКТ</t>
  </si>
  <si>
    <t xml:space="preserve">Салат из отварной  моркови с сыром</t>
  </si>
  <si>
    <t xml:space="preserve">294М/ЖКТ</t>
  </si>
  <si>
    <t xml:space="preserve">Котлеты рубленные из птицы с соусом молочным, 80/30</t>
  </si>
  <si>
    <t xml:space="preserve">Каша вязкая с маслом сливочным (ячневая), 130/5</t>
  </si>
  <si>
    <t xml:space="preserve">309М/жкт</t>
  </si>
  <si>
    <t xml:space="preserve">Макаронные изделия отварные</t>
  </si>
  <si>
    <t xml:space="preserve">Кофейный напиток</t>
  </si>
  <si>
    <t xml:space="preserve">379М/ЖКТ</t>
  </si>
  <si>
    <t xml:space="preserve">Кофейный напиток с молоком </t>
  </si>
  <si>
    <t xml:space="preserve">Фрукты свежие  (бананы)</t>
  </si>
  <si>
    <t xml:space="preserve">Мусс яблочный </t>
  </si>
  <si>
    <t xml:space="preserve">Суп картофельный с мясными фрикадельками, 250/20</t>
  </si>
  <si>
    <t xml:space="preserve">Икра кабачковая</t>
  </si>
  <si>
    <t xml:space="preserve">Суп-пюре картофельный с мясными фрикадельками, 230/20</t>
  </si>
  <si>
    <t xml:space="preserve">223М/335М</t>
  </si>
  <si>
    <t xml:space="preserve">Запеканка творожная с соусом сметанным сладким, 120/30</t>
  </si>
  <si>
    <t xml:space="preserve">Кисель из ягод (черная смородина)</t>
  </si>
  <si>
    <t xml:space="preserve">День/неделя: Четверг-1</t>
  </si>
  <si>
    <t xml:space="preserve">Салат из свеклы отварной</t>
  </si>
  <si>
    <t xml:space="preserve">233М/328М/ЖКТ</t>
  </si>
  <si>
    <t xml:space="preserve">Рыба запеченая под молочным соусом</t>
  </si>
  <si>
    <t xml:space="preserve">Чай с сахаром</t>
  </si>
  <si>
    <t xml:space="preserve">Желе из молока</t>
  </si>
  <si>
    <t xml:space="preserve">Суп-пюре овощной со сметаной, 240/10</t>
  </si>
  <si>
    <t xml:space="preserve">Кисель из кураги</t>
  </si>
  <si>
    <t xml:space="preserve">Полдник</t>
  </si>
  <si>
    <t xml:space="preserve">День/неделя: Пятница-1</t>
  </si>
  <si>
    <t xml:space="preserve">215М</t>
  </si>
  <si>
    <t xml:space="preserve">Омлет паровой </t>
  </si>
  <si>
    <t xml:space="preserve">Фруктовый чай  (яблоки свежие), 200</t>
  </si>
  <si>
    <t xml:space="preserve">Йогурт 2,5%</t>
  </si>
  <si>
    <t xml:space="preserve">128К</t>
  </si>
  <si>
    <t xml:space="preserve">Суп-пюре картофельный</t>
  </si>
  <si>
    <t xml:space="preserve">Чай с молоком </t>
  </si>
  <si>
    <t xml:space="preserve">Фрукт (груши)</t>
  </si>
  <si>
    <t xml:space="preserve">День/неделя: Понедельник-2</t>
  </si>
  <si>
    <t xml:space="preserve">174М/ЖКТ</t>
  </si>
  <si>
    <t xml:space="preserve">281М/330М</t>
  </si>
  <si>
    <t xml:space="preserve">Биточек паровой (говядина) </t>
  </si>
  <si>
    <t xml:space="preserve">143М/ЖКТ</t>
  </si>
  <si>
    <t xml:space="preserve">Рагу из овощей (адапт.по капусте)</t>
  </si>
  <si>
    <t xml:space="preserve">Чай с сахаром  </t>
  </si>
  <si>
    <t xml:space="preserve">Икра морковная</t>
  </si>
  <si>
    <t xml:space="preserve">Кисель из кураги </t>
  </si>
  <si>
    <t xml:space="preserve">День/неделя: Вторник-2</t>
  </si>
  <si>
    <t xml:space="preserve">Рыба, припущенная (минтай филе) с соусом сметанным, 60/30</t>
  </si>
  <si>
    <t xml:space="preserve">Фрукт груши</t>
  </si>
  <si>
    <t xml:space="preserve">Пудинг творожный</t>
  </si>
  <si>
    <t xml:space="preserve">Суфле из говядины</t>
  </si>
  <si>
    <t xml:space="preserve">Каша вязкая с маслом сливочным (рисовая), 150/5</t>
  </si>
  <si>
    <t xml:space="preserve">Каша рисовая вязкая на воде с маслом сливочным </t>
  </si>
  <si>
    <t xml:space="preserve">Йогурт 1,5%</t>
  </si>
  <si>
    <t xml:space="preserve">День/неделя: Среда-2</t>
  </si>
  <si>
    <t xml:space="preserve">Тефтели из говядины с соусом сметанным, 60/50</t>
  </si>
  <si>
    <t xml:space="preserve">Каша вязкая с маслом сливочным (гречневая), 150/5</t>
  </si>
  <si>
    <t xml:space="preserve">Фруктовый чай (яблоки свежие)</t>
  </si>
  <si>
    <t xml:space="preserve">75/М/ЖКТ</t>
  </si>
  <si>
    <t xml:space="preserve">Икра свекольная</t>
  </si>
  <si>
    <t xml:space="preserve">Суп с макаронными изделиями </t>
  </si>
  <si>
    <t xml:space="preserve">156М/ЖКТ</t>
  </si>
  <si>
    <t xml:space="preserve">Биточек паровой рыбный с соусом сметанным, 80/30</t>
  </si>
  <si>
    <t xml:space="preserve">Картофель отварной (с маслом сливочным), 140/5</t>
  </si>
  <si>
    <t xml:space="preserve">Хлеб пшеничный  </t>
  </si>
  <si>
    <t xml:space="preserve">День/неделя: Четверг-2</t>
  </si>
  <si>
    <t xml:space="preserve">Пудинг из творога (запечённый) с молоком сгущенным, 160/15</t>
  </si>
  <si>
    <t xml:space="preserve">Фрукты (банан)</t>
  </si>
  <si>
    <t xml:space="preserve">Суп с крупой рисовой </t>
  </si>
  <si>
    <t xml:space="preserve">Биточек паровой (говядина) с соусом сметанным, 60/30</t>
  </si>
  <si>
    <t xml:space="preserve">Каша вязкая с маслом сливочным (пшеничная), 150/5</t>
  </si>
  <si>
    <t xml:space="preserve">Кисель из черной смородины</t>
  </si>
  <si>
    <t xml:space="preserve">День/неделя: Пятница-2</t>
  </si>
  <si>
    <t xml:space="preserve">Огурцы свежие</t>
  </si>
  <si>
    <t xml:space="preserve">297М</t>
  </si>
  <si>
    <t xml:space="preserve">Фрикадельки из кур или бройлеров-цыплят с соусом молочным, 65/50</t>
  </si>
  <si>
    <t xml:space="preserve">203М</t>
  </si>
  <si>
    <t xml:space="preserve">Макаронные изделия отварные с маслом, 110/5</t>
  </si>
  <si>
    <t xml:space="preserve">Макаронные изделия отварные с маслом</t>
  </si>
  <si>
    <t xml:space="preserve">379М </t>
  </si>
  <si>
    <t xml:space="preserve">Фрукты свежие (бананы)</t>
  </si>
  <si>
    <t xml:space="preserve">362/М/ЖКТ</t>
  </si>
  <si>
    <t xml:space="preserve">Желе из ягод (черн.смородина)</t>
  </si>
  <si>
    <t xml:space="preserve">291М</t>
  </si>
  <si>
    <t xml:space="preserve">Суфле из отварного мяса (говядина)</t>
  </si>
  <si>
    <t xml:space="preserve">Каша гречневая вязкая с маслом </t>
  </si>
  <si>
    <t xml:space="preserve">Макаронные изделия отварные с овощами, 125/5 </t>
  </si>
  <si>
    <t xml:space="preserve">Кисель из яблок</t>
  </si>
  <si>
    <t xml:space="preserve">Вариант реализации 10-ти дневного типового диетического меню для обучающихся общеобразовательных организаций Краснодарского края с забелеванием органов пищеварения </t>
  </si>
  <si>
    <t xml:space="preserve">Возраст 7-11 лет</t>
  </si>
  <si>
    <t xml:space="preserve">Сезон осенне-зимний</t>
  </si>
  <si>
    <t xml:space="preserve">День/неделя: Понедельник -1</t>
  </si>
  <si>
    <t xml:space="preserve">173М/ЖКТ</t>
  </si>
  <si>
    <t xml:space="preserve">Бутерброд с сыром и маслом, 20/15/5</t>
  </si>
  <si>
    <t xml:space="preserve">Итого за _Завтрак</t>
  </si>
  <si>
    <t xml:space="preserve">Второй завтрак</t>
  </si>
  <si>
    <t xml:space="preserve">242К</t>
  </si>
  <si>
    <t xml:space="preserve">Итого за Второй завтрак</t>
  </si>
  <si>
    <t xml:space="preserve">113М</t>
  </si>
  <si>
    <t xml:space="preserve">Суп-лапша домашняя</t>
  </si>
  <si>
    <t xml:space="preserve">281М</t>
  </si>
  <si>
    <t xml:space="preserve">Биточек паровой (говядина б/к)</t>
  </si>
  <si>
    <t xml:space="preserve">Каша вязкая гречневая на воде </t>
  </si>
  <si>
    <t xml:space="preserve">Компот из сухофруктов (яблоки сушеные)</t>
  </si>
  <si>
    <t xml:space="preserve">Фрукты (Груши) </t>
  </si>
  <si>
    <t xml:space="preserve">Всего за Понедельник-1</t>
  </si>
  <si>
    <t xml:space="preserve">Подгарнировка из огурцов свежих (без кожицы)</t>
  </si>
  <si>
    <t xml:space="preserve">259/М/ЖКТ</t>
  </si>
  <si>
    <t xml:space="preserve">Жаркое по-домашнему (говядина б/к)</t>
  </si>
  <si>
    <t xml:space="preserve">372/М/ЖКТ</t>
  </si>
  <si>
    <t xml:space="preserve">98/М/СЖ</t>
  </si>
  <si>
    <t xml:space="preserve">Суп крестьянский с овсяной крупой</t>
  </si>
  <si>
    <t xml:space="preserve">227М</t>
  </si>
  <si>
    <t xml:space="preserve">Рыба припущенная (горбуша филе)</t>
  </si>
  <si>
    <t xml:space="preserve">312/М/ЖКТ</t>
  </si>
  <si>
    <t xml:space="preserve">349/М/ЖКТ</t>
  </si>
  <si>
    <t xml:space="preserve">Всего за Вторник-1</t>
  </si>
  <si>
    <t xml:space="preserve">69К</t>
  </si>
  <si>
    <t xml:space="preserve">294М</t>
  </si>
  <si>
    <t xml:space="preserve">Котлеты рубленные из птицы  (грудки куриные)</t>
  </si>
  <si>
    <t xml:space="preserve">326М</t>
  </si>
  <si>
    <t xml:space="preserve">309М/ЖКТ</t>
  </si>
  <si>
    <t xml:space="preserve">Кофейный напиток с молоком</t>
  </si>
  <si>
    <t xml:space="preserve">369М/ЖКТ</t>
  </si>
  <si>
    <t xml:space="preserve">Мусс яблочный (на манной крупе)</t>
  </si>
  <si>
    <t xml:space="preserve">73М</t>
  </si>
  <si>
    <t xml:space="preserve">128/К/ЖКТ</t>
  </si>
  <si>
    <t xml:space="preserve">223М</t>
  </si>
  <si>
    <t xml:space="preserve">Запеканка творожная</t>
  </si>
  <si>
    <t xml:space="preserve">350М/ЖКТ</t>
  </si>
  <si>
    <t xml:space="preserve">Кисель из плодов чёрной смородины</t>
  </si>
  <si>
    <t xml:space="preserve">Всего за Среда-1</t>
  </si>
  <si>
    <t xml:space="preserve">52/М/ЖКТ</t>
  </si>
  <si>
    <t xml:space="preserve">233М/328М</t>
  </si>
  <si>
    <t xml:space="preserve">Рыба запеченая под молочным соусом (минтай)</t>
  </si>
  <si>
    <t xml:space="preserve">376М/ЖКТ</t>
  </si>
  <si>
    <t xml:space="preserve">366/М/ЖКТ</t>
  </si>
  <si>
    <t xml:space="preserve">130К</t>
  </si>
  <si>
    <t xml:space="preserve">Суп-пюре овощной</t>
  </si>
  <si>
    <t xml:space="preserve">Сметана (10%)</t>
  </si>
  <si>
    <t xml:space="preserve">320К</t>
  </si>
  <si>
    <t xml:space="preserve">Птица запеченная (грудки кур)</t>
  </si>
  <si>
    <t xml:space="preserve">355М/ЖКТ</t>
  </si>
  <si>
    <t xml:space="preserve">Всего за Четверг-1</t>
  </si>
  <si>
    <t xml:space="preserve">Рыба тушеная с овощами (треска)</t>
  </si>
  <si>
    <t xml:space="preserve">378/М/ЖКТ</t>
  </si>
  <si>
    <t xml:space="preserve">Чай с молоком</t>
  </si>
  <si>
    <t xml:space="preserve">Фрукты (Груши)</t>
  </si>
  <si>
    <t xml:space="preserve">Всего за Пятница-1</t>
  </si>
  <si>
    <t xml:space="preserve">Рагу из овощей (адапт.для меню ЖКТ Краснодар, капуста min)</t>
  </si>
  <si>
    <t xml:space="preserve">75М</t>
  </si>
  <si>
    <t xml:space="preserve">211М</t>
  </si>
  <si>
    <t xml:space="preserve">Всего за Понедельник-2</t>
  </si>
  <si>
    <t xml:space="preserve">Рыба припущенная (минтай филе)</t>
  </si>
  <si>
    <t xml:space="preserve">330М</t>
  </si>
  <si>
    <t xml:space="preserve">125М/ЖКТ</t>
  </si>
  <si>
    <t xml:space="preserve">Картофель отварной</t>
  </si>
  <si>
    <t xml:space="preserve">241К</t>
  </si>
  <si>
    <t xml:space="preserve">270/К</t>
  </si>
  <si>
    <t xml:space="preserve">Суфле из отварного мяса (говядина б/к)</t>
  </si>
  <si>
    <t xml:space="preserve">Всего за Вторник-2</t>
  </si>
  <si>
    <t xml:space="preserve">Тефтели из говядины</t>
  </si>
  <si>
    <t xml:space="preserve">Печенье</t>
  </si>
  <si>
    <t xml:space="preserve">156/К/БДМ</t>
  </si>
  <si>
    <t xml:space="preserve">Суп с макаронными изделиями</t>
  </si>
  <si>
    <t xml:space="preserve">234М</t>
  </si>
  <si>
    <t xml:space="preserve">Биточек рыбный паровой</t>
  </si>
  <si>
    <t xml:space="preserve">125/М/ЖКТ</t>
  </si>
  <si>
    <t xml:space="preserve">Всего за Среда-2</t>
  </si>
  <si>
    <t xml:space="preserve">222М/ЖКТ</t>
  </si>
  <si>
    <t xml:space="preserve">Пудинг из творога</t>
  </si>
  <si>
    <t xml:space="preserve">Молоко сгущенное</t>
  </si>
  <si>
    <t xml:space="preserve">115/М/ЖКТ</t>
  </si>
  <si>
    <t xml:space="preserve">Суп с крупой рисовой</t>
  </si>
  <si>
    <t xml:space="preserve">281/М/БМД</t>
  </si>
  <si>
    <t xml:space="preserve">Каша вязкая пшеничная с маслом сливочным</t>
  </si>
  <si>
    <t xml:space="preserve">Всего за Четверг-2</t>
  </si>
  <si>
    <t xml:space="preserve">297/М/ЖКТ</t>
  </si>
  <si>
    <t xml:space="preserve">Фрикадельки из кур</t>
  </si>
  <si>
    <t xml:space="preserve">Желе из ягод (черн.смородина) </t>
  </si>
  <si>
    <t xml:space="preserve">352М/ЖКТ</t>
  </si>
  <si>
    <t xml:space="preserve">Кисель из яблок </t>
  </si>
  <si>
    <t xml:space="preserve">Вафли</t>
  </si>
  <si>
    <t xml:space="preserve">Всего за Пятница-2</t>
  </si>
  <si>
    <t xml:space="preserve">Итого</t>
  </si>
  <si>
    <t xml:space="preserve">дней:</t>
  </si>
  <si>
    <t xml:space="preserve">Итого за второй завтрак</t>
  </si>
  <si>
    <t xml:space="preserve">Итого за полдники</t>
  </si>
  <si>
    <t xml:space="preserve">Среднее значение за полдники</t>
  </si>
  <si>
    <t xml:space="preserve">        Приложение №2</t>
  </si>
  <si>
    <t xml:space="preserve">Показатели соотношения пищевых веществ и энергии Варианта реализации типового 10-ти дневного  диетического меню (ЖКТ) для обучающихся общеобразовательных организаций Краснодарского края</t>
  </si>
  <si>
    <t xml:space="preserve">Завтраки</t>
  </si>
  <si>
    <t xml:space="preserve">Выполнение БЖУ</t>
  </si>
  <si>
    <t xml:space="preserve">Соотношение БЖУ</t>
  </si>
  <si>
    <t xml:space="preserve">ЭЦ</t>
  </si>
  <si>
    <t xml:space="preserve">Понедельник - 1</t>
  </si>
  <si>
    <t xml:space="preserve">Вторник - 1</t>
  </si>
  <si>
    <t xml:space="preserve">Среда - 1</t>
  </si>
  <si>
    <t xml:space="preserve">Четверг - 1</t>
  </si>
  <si>
    <t xml:space="preserve">Пятница - 1</t>
  </si>
  <si>
    <t xml:space="preserve">Понедельник - 2</t>
  </si>
  <si>
    <t xml:space="preserve">Вторник - 2</t>
  </si>
  <si>
    <t xml:space="preserve">Среда - 2</t>
  </si>
  <si>
    <t xml:space="preserve">Четверг - 2</t>
  </si>
  <si>
    <t xml:space="preserve">Пятница - 2</t>
  </si>
  <si>
    <t xml:space="preserve">Среднее </t>
  </si>
  <si>
    <t xml:space="preserve">Обеды</t>
  </si>
  <si>
    <t xml:space="preserve">Полдники</t>
  </si>
  <si>
    <t xml:space="preserve"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</si>
</sst>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0%"/>
    <numFmt numFmtId="166" formatCode="_-* #,##0.00\ _₽_-;\-* #,##0.00\ _₽_-;_-* \-??\ _₽_-;_-@_-"/>
    <numFmt numFmtId="167" formatCode="0.00"/>
    <numFmt numFmtId="168" formatCode="0"/>
    <numFmt numFmtId="169" formatCode="0\М"/>
    <numFmt numFmtId="170" formatCode="0&quot;М/ссж&quot;"/>
    <numFmt numFmtId="171" formatCode="General"/>
    <numFmt numFmtId="172" formatCode="0\К"/>
    <numFmt numFmtId="173" formatCode="0&quot;/М/ЖКТ&quot;"/>
    <numFmt numFmtId="174" formatCode="0&quot;К/ссж&quot;"/>
    <numFmt numFmtId="175" formatCode="0&quot;М/ЖКТ&quot;"/>
    <numFmt numFmtId="176" formatCode="0&quot;/К/ЖКТ&quot;"/>
    <numFmt numFmtId="177" formatCode="0&quot;М/328М/ссж&quot;"/>
    <numFmt numFmtId="178" formatCode="0&quot;М/БМД&quot;"/>
    <numFmt numFmtId="179" formatCode="0&quot;/М/ссж&quot;"/>
    <numFmt numFmtId="180" formatCode="0&quot;М/330М&quot;"/>
    <numFmt numFmtId="181" formatCode="0&quot;/М/БМД&quot;"/>
    <numFmt numFmtId="182" formatCode="0&quot;/К/БДМ&quot;"/>
    <numFmt numFmtId="183" formatCode="0&quot;/М/СД&quot;"/>
    <numFmt numFmtId="184" formatCode="0.000"/>
    <numFmt numFmtId="185" formatCode="@"/>
  </numFmts>
  <fonts count="3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1"/>
    </font>
    <font>
      <sz val="11"/>
      <color rgb="FF000000"/>
      <name val="Arial Narrow"/>
      <family val="2"/>
      <charset val="204"/>
    </font>
    <font>
      <b val="true"/>
      <sz val="14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 val="true"/>
      <sz val="11"/>
      <color rgb="FF000000"/>
      <name val="Arial Narrow"/>
      <family val="2"/>
      <charset val="204"/>
    </font>
    <font>
      <b val="true"/>
      <i val="true"/>
      <sz val="11"/>
      <color rgb="FF000000"/>
      <name val="Arial Narrow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 val="true"/>
      <i val="true"/>
      <sz val="10"/>
      <name val="Times New Roman"/>
      <family val="1"/>
      <charset val="204"/>
    </font>
    <font>
      <b val="true"/>
      <i val="true"/>
      <sz val="10"/>
      <color rgb="FF000000"/>
      <name val="Times New Roman"/>
      <family val="1"/>
      <charset val="204"/>
    </font>
    <font>
      <sz val="10"/>
      <name val="Times New Roman"/>
      <family val="2"/>
      <charset val="1"/>
    </font>
    <font>
      <sz val="12"/>
      <color rgb="FF000000"/>
      <name val="Times New Roman"/>
      <family val="2"/>
      <charset val="1"/>
    </font>
    <font>
      <b val="true"/>
      <sz val="12"/>
      <name val="Times New Roman"/>
      <family val="2"/>
      <charset val="1"/>
    </font>
    <font>
      <sz val="12"/>
      <name val="Times New Roman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 val="true"/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Calibri"/>
      <family val="2"/>
      <charset val="204"/>
    </font>
    <font>
      <b val="true"/>
      <i val="true"/>
      <sz val="12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 val="true"/>
      <sz val="8"/>
      <name val="Times New Roman"/>
      <family val="1"/>
      <charset val="204"/>
    </font>
    <font>
      <b val="true"/>
      <i val="true"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EDEDED"/>
      </patternFill>
    </fill>
    <fill>
      <patternFill patternType="solid">
        <fgColor rgb="FFFFFF00"/>
        <bgColor rgb="FFFFFF00"/>
      </patternFill>
    </fill>
    <fill>
      <patternFill patternType="solid">
        <fgColor rgb="FFFBE5D6"/>
        <bgColor rgb="FFE7E6E6"/>
      </patternFill>
    </fill>
    <fill>
      <patternFill patternType="solid">
        <fgColor rgb="FFEDEDED"/>
        <bgColor rgb="FFE7E6E6"/>
      </patternFill>
    </fill>
    <fill>
      <patternFill patternType="solid">
        <fgColor rgb="FFE7E6E6"/>
        <bgColor rgb="FFEDEDED"/>
      </patternFill>
    </fill>
    <fill>
      <patternFill patternType="solid">
        <fgColor rgb="FF9DC3E6"/>
        <bgColor rgb="FFCCCCFF"/>
      </patternFill>
    </fill>
    <fill>
      <patternFill patternType="solid">
        <fgColor rgb="FFA9D18E"/>
        <bgColor rgb="FF9DC3E6"/>
      </patternFill>
    </fill>
  </fills>
  <borders count="1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 style="thin"/>
      <diagonal/>
    </border>
  </borders>
  <cellStyleXfs count="4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" xfId="3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2" borderId="0" xfId="3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2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2" borderId="2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2" borderId="3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3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8" fillId="0" borderId="2" xfId="2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8" fillId="0" borderId="2" xfId="23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8" fillId="0" borderId="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8" fillId="2" borderId="4" xfId="2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8" fillId="2" borderId="4" xfId="23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8" fillId="0" borderId="2" xfId="2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3" borderId="2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1" fillId="3" borderId="2" xfId="23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1" fillId="3" borderId="2" xfId="23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11" fillId="3" borderId="2" xfId="2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2" borderId="3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2" borderId="2" xfId="2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2" borderId="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5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2" xfId="2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2" borderId="2" xfId="2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2" borderId="2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2" borderId="5" xfId="2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2" borderId="5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4" xfId="2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0" borderId="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2" xfId="2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1" fillId="4" borderId="5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8" fillId="4" borderId="2" xfId="23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8" fillId="4" borderId="2" xfId="2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4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8" fillId="0" borderId="4" xfId="2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8" fillId="0" borderId="4" xfId="23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2" borderId="2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2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8" fillId="2" borderId="6" xfId="2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2" borderId="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3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3" borderId="2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1" fillId="3" borderId="2" xfId="2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1" fillId="3" borderId="2" xfId="2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1" fillId="4" borderId="2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23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2" borderId="4" xfId="2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2" borderId="2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2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5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5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8" fillId="2" borderId="5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5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2" xfId="2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7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8" fillId="0" borderId="7" xfId="2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8" fillId="0" borderId="7" xfId="23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2" borderId="4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4" xfId="23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8" fillId="2" borderId="2" xfId="2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8" fillId="2" borderId="2" xfId="23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11" fillId="3" borderId="2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8" fillId="2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3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8" fillId="2" borderId="2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3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2" borderId="2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0" xfId="3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2" borderId="0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8" xfId="3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2" borderId="2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2" borderId="2" xfId="4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2" borderId="2" xfId="4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3" borderId="2" xfId="4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5" borderId="8" xfId="3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6" borderId="2" xfId="4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8" xfId="3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2" borderId="2" xfId="3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2" borderId="2" xfId="3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2" borderId="2" xfId="4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28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0" xfId="28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3" fillId="2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28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4" fillId="2" borderId="0" xfId="28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0" xfId="28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2" borderId="0" xfId="28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2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2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28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2" borderId="0" xfId="28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0" xfId="2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0" xfId="28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2" borderId="0" xfId="2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0" xfId="28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2" borderId="0" xfId="2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28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2" borderId="0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0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0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0" xfId="28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5" fillId="2" borderId="0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0" xfId="28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2" borderId="0" xfId="2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2" borderId="2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7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" xfId="29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2" xfId="29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2" borderId="2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2" xfId="29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2" borderId="4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6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8" fillId="2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8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9" fontId="14" fillId="2" borderId="2" xfId="3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2" borderId="2" xfId="3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4" fillId="2" borderId="2" xfId="3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4" fillId="2" borderId="2" xfId="3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4" fillId="2" borderId="2" xfId="3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4" fillId="2" borderId="2" xfId="3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19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18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8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4" fillId="2" borderId="2" xfId="3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2" borderId="2" xfId="3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2" borderId="2" xfId="3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8" fontId="13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2" borderId="2" xfId="3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2" borderId="2" xfId="3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4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3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2" borderId="2" xfId="3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8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9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14" fillId="2" borderId="2" xfId="3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3" fillId="2" borderId="2" xfId="35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3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4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19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1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4" fillId="2" borderId="2" xfId="3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4" fontId="14" fillId="2" borderId="2" xfId="3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4" fillId="2" borderId="2" xfId="3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6" fontId="14" fillId="2" borderId="2" xfId="3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4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7" fontId="14" fillId="2" borderId="2" xfId="3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9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5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78" fontId="14" fillId="2" borderId="2" xfId="3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9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20" fillId="2" borderId="2" xfId="3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4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5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9" fontId="14" fillId="2" borderId="2" xfId="3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15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2" borderId="2" xfId="2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3" fillId="2" borderId="2" xfId="2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80" fontId="14" fillId="2" borderId="2" xfId="3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81" fontId="14" fillId="2" borderId="2" xfId="3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82" fontId="14" fillId="2" borderId="2" xfId="3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4" fillId="2" borderId="2" xfId="3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3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2" borderId="0" xfId="28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2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2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0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2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2" xfId="2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2" xfId="3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2" xfId="3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2" fillId="0" borderId="2" xfId="3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4" fontId="22" fillId="0" borderId="2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3" borderId="2" xfId="3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5" fillId="0" borderId="2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5" fillId="0" borderId="2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2" xfId="3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7" fillId="0" borderId="2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7" fillId="7" borderId="2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7" fillId="0" borderId="2" xfId="4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7" fillId="0" borderId="2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7" fillId="8" borderId="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7" fillId="7" borderId="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7" fillId="0" borderId="2" xfId="4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4" fontId="25" fillId="0" borderId="2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4" fontId="27" fillId="0" borderId="2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5" fillId="0" borderId="2" xfId="3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5" fillId="0" borderId="2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7" fillId="7" borderId="2" xfId="4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4" fontId="27" fillId="0" borderId="2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8" xfId="3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3" fillId="0" borderId="2" xfId="3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8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2" borderId="7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2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3" borderId="2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2" borderId="4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5" fontId="31" fillId="2" borderId="4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" borderId="12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5" fontId="31" fillId="2" borderId="2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31" fillId="2" borderId="2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2" borderId="2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2" fillId="2" borderId="2" xfId="32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32" fillId="2" borderId="2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2" fillId="2" borderId="2" xfId="28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32" fillId="8" borderId="2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2" fillId="2" borderId="0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2" fillId="2" borderId="2" xfId="3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2" borderId="2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2" fillId="2" borderId="2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2" fillId="2" borderId="2" xfId="2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2" fillId="2" borderId="2" xfId="28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1" fillId="2" borderId="0" xfId="28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2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2 2" xfId="21"/>
    <cellStyle name="Обычный 2 3" xfId="22"/>
    <cellStyle name="Обычный 2 4" xfId="23"/>
    <cellStyle name="Обычный 3" xfId="24"/>
    <cellStyle name="Обычный 3 2" xfId="25"/>
    <cellStyle name="Обычный 4" xfId="26"/>
    <cellStyle name="Обычный 5" xfId="27"/>
    <cellStyle name="Обычный 6" xfId="28"/>
    <cellStyle name="Обычный_1С хэх" xfId="29"/>
    <cellStyle name="Обычный_Лист1" xfId="30"/>
    <cellStyle name="Обычный_Лист10" xfId="31"/>
    <cellStyle name="Обычный_Лист2" xfId="32"/>
    <cellStyle name="Обычный_Лист3" xfId="33"/>
    <cellStyle name="Обычный_Лист6" xfId="34"/>
    <cellStyle name="Обычный_Меню ХЭХ СД 16.09" xfId="35"/>
    <cellStyle name="Обычный_хэх Могильный" xfId="36"/>
    <cellStyle name="Процентный 2" xfId="37"/>
    <cellStyle name="Процентный 2 2" xfId="38"/>
    <cellStyle name="Процентный 3" xfId="39"/>
    <cellStyle name="Процентный 4" xfId="40"/>
    <cellStyle name="Финансовый 2" xfId="41"/>
  </cellStyles>
  <dxfs count="5">
    <dxf>
      <fill>
        <patternFill patternType="solid">
          <fgColor rgb="FFFBE5D6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A9D18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EDEDED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6E6"/>
      <rgbColor rgb="FFCCFFCC"/>
      <rgbColor rgb="FFFFFF99"/>
      <rgbColor rgb="FF9DC3E6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DEEBF7"/>
    <pageSetUpPr fitToPage="false"/>
  </sheetPr>
  <dimension ref="A1:O210"/>
  <sheetViews>
    <sheetView showFormulas="false" showGridLines="true" showRowColHeaders="true" showZeros="true" rightToLeft="false" tabSelected="false" showOutlineSymbols="true" defaultGridColor="true" view="pageBreakPreview" topLeftCell="A13" colorId="64" zoomScale="100" zoomScaleNormal="75" zoomScalePageLayoutView="100" workbookViewId="0">
      <selection pane="topLeft" activeCell="F12" activeCellId="0" sqref="F12"/>
    </sheetView>
  </sheetViews>
  <sheetFormatPr defaultColWidth="9.15625" defaultRowHeight="17.1" zeroHeight="false" outlineLevelRow="0" outlineLevelCol="0"/>
  <cols>
    <col collapsed="false" customWidth="true" hidden="false" outlineLevel="0" max="1" min="1" style="1" width="8.71"/>
    <col collapsed="false" customWidth="true" hidden="false" outlineLevel="0" max="2" min="2" style="1" width="31.86"/>
    <col collapsed="false" customWidth="true" hidden="false" outlineLevel="0" max="3" min="3" style="1" width="8"/>
    <col collapsed="false" customWidth="true" hidden="false" outlineLevel="0" max="4" min="4" style="2" width="9.42"/>
    <col collapsed="false" customWidth="true" hidden="false" outlineLevel="0" max="5" min="5" style="2" width="8.57"/>
    <col collapsed="false" customWidth="false" hidden="false" outlineLevel="0" max="6" min="6" style="2" width="9.14"/>
    <col collapsed="false" customWidth="true" hidden="false" outlineLevel="0" max="7" min="7" style="2" width="10.14"/>
    <col collapsed="false" customWidth="true" hidden="false" outlineLevel="0" max="8" min="8" style="2" width="10.58"/>
    <col collapsed="false" customWidth="true" hidden="false" outlineLevel="0" max="9" min="9" style="2" width="10.99"/>
    <col collapsed="false" customWidth="true" hidden="false" outlineLevel="0" max="10" min="10" style="2" width="10"/>
    <col collapsed="false" customWidth="true" hidden="false" outlineLevel="0" max="12" min="11" style="2" width="10.99"/>
    <col collapsed="false" customWidth="true" hidden="false" outlineLevel="0" max="13" min="13" style="2" width="10.42"/>
    <col collapsed="false" customWidth="true" hidden="false" outlineLevel="0" max="14" min="14" style="2" width="10.29"/>
    <col collapsed="false" customWidth="true" hidden="false" outlineLevel="0" max="15" min="15" style="2" width="11.14"/>
    <col collapsed="false" customWidth="false" hidden="false" outlineLevel="0" max="1024" min="16" style="1" width="9.14"/>
  </cols>
  <sheetData>
    <row r="1" customFormat="false" ht="17.1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customFormat="false" ht="17.1" hidden="false" customHeight="true" outlineLevel="0" collapsed="false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customFormat="false" ht="17.1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</row>
    <row r="4" customFormat="false" ht="17.1" hidden="false" customHeight="true" outlineLevel="0" collapsed="false">
      <c r="A4" s="8" t="s">
        <v>3</v>
      </c>
      <c r="B4" s="8" t="s">
        <v>4</v>
      </c>
      <c r="C4" s="8" t="s">
        <v>5</v>
      </c>
      <c r="D4" s="9" t="s">
        <v>6</v>
      </c>
      <c r="E4" s="9"/>
      <c r="F4" s="9"/>
      <c r="G4" s="9" t="s">
        <v>7</v>
      </c>
      <c r="H4" s="9" t="s">
        <v>8</v>
      </c>
      <c r="I4" s="9"/>
      <c r="J4" s="9"/>
      <c r="K4" s="9"/>
      <c r="L4" s="10" t="s">
        <v>9</v>
      </c>
      <c r="M4" s="10"/>
      <c r="N4" s="10"/>
      <c r="O4" s="10"/>
    </row>
    <row r="5" customFormat="false" ht="17.1" hidden="false" customHeight="true" outlineLevel="0" collapsed="false">
      <c r="A5" s="8"/>
      <c r="B5" s="8"/>
      <c r="C5" s="8"/>
      <c r="D5" s="9" t="s">
        <v>10</v>
      </c>
      <c r="E5" s="9" t="s">
        <v>11</v>
      </c>
      <c r="F5" s="9" t="s">
        <v>12</v>
      </c>
      <c r="G5" s="9"/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</row>
    <row r="6" customFormat="false" ht="17.1" hidden="false" customHeight="true" outlineLevel="0" collapsed="false">
      <c r="A6" s="11" t="s">
        <v>21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customFormat="false" ht="17.1" hidden="false" customHeight="true" outlineLevel="0" collapsed="false">
      <c r="A7" s="12" t="n">
        <v>3</v>
      </c>
      <c r="B7" s="13" t="s">
        <v>22</v>
      </c>
      <c r="C7" s="14" t="n">
        <v>40</v>
      </c>
      <c r="D7" s="15" t="n">
        <v>6.23</v>
      </c>
      <c r="E7" s="15" t="n">
        <v>8.41</v>
      </c>
      <c r="F7" s="15" t="n">
        <v>19.75</v>
      </c>
      <c r="G7" s="15" t="n">
        <f aca="false">F7*4+E7*9+D7*4</f>
        <v>179.61</v>
      </c>
      <c r="H7" s="15" t="n">
        <v>0.054</v>
      </c>
      <c r="I7" s="15" t="n">
        <v>0.11</v>
      </c>
      <c r="J7" s="15" t="n">
        <v>0.62</v>
      </c>
      <c r="K7" s="15" t="n">
        <v>0.215</v>
      </c>
      <c r="L7" s="15" t="n">
        <v>137.2</v>
      </c>
      <c r="M7" s="15" t="n">
        <v>93</v>
      </c>
      <c r="N7" s="15" t="n">
        <v>10.9</v>
      </c>
      <c r="O7" s="15" t="n">
        <v>0.6</v>
      </c>
    </row>
    <row r="8" customFormat="false" ht="17.1" hidden="false" customHeight="true" outlineLevel="0" collapsed="false">
      <c r="A8" s="16"/>
      <c r="B8" s="17" t="s">
        <v>23</v>
      </c>
      <c r="C8" s="18" t="n">
        <v>230</v>
      </c>
      <c r="D8" s="15" t="n">
        <v>6.8505</v>
      </c>
      <c r="E8" s="15" t="n">
        <v>6.588</v>
      </c>
      <c r="F8" s="15" t="n">
        <v>29.329</v>
      </c>
      <c r="G8" s="15" t="n">
        <f aca="false">F8*4+E8*9+D8*4</f>
        <v>204.01</v>
      </c>
      <c r="H8" s="15" t="n">
        <v>0.00945</v>
      </c>
      <c r="I8" s="15" t="n">
        <v>0.189</v>
      </c>
      <c r="J8" s="15" t="n">
        <v>0.03</v>
      </c>
      <c r="K8" s="15" t="n">
        <v>1.1</v>
      </c>
      <c r="L8" s="15" t="n">
        <v>121.63</v>
      </c>
      <c r="M8" s="15" t="n">
        <v>212.8795</v>
      </c>
      <c r="N8" s="15" t="n">
        <v>5.0925</v>
      </c>
      <c r="O8" s="15" t="n">
        <v>0.0735</v>
      </c>
    </row>
    <row r="9" customFormat="false" ht="17.1" hidden="false" customHeight="true" outlineLevel="0" collapsed="false">
      <c r="A9" s="12" t="n">
        <v>382</v>
      </c>
      <c r="B9" s="13" t="s">
        <v>24</v>
      </c>
      <c r="C9" s="14" t="n">
        <v>200</v>
      </c>
      <c r="D9" s="19" t="n">
        <v>4.07</v>
      </c>
      <c r="E9" s="19" t="n">
        <v>3.5</v>
      </c>
      <c r="F9" s="19" t="n">
        <v>17.5</v>
      </c>
      <c r="G9" s="15" t="n">
        <f aca="false">F9*4+E9*9+D9*4</f>
        <v>117.78</v>
      </c>
      <c r="H9" s="19" t="n">
        <f aca="false">0.28*0.18</f>
        <v>0.0504</v>
      </c>
      <c r="I9" s="19" t="n">
        <v>1.57</v>
      </c>
      <c r="J9" s="19" t="n">
        <v>0.24</v>
      </c>
      <c r="K9" s="19" t="n">
        <v>0.2</v>
      </c>
      <c r="L9" s="19" t="n">
        <v>152.2</v>
      </c>
      <c r="M9" s="19" t="n">
        <v>124.5</v>
      </c>
      <c r="N9" s="19" t="n">
        <v>21.34</v>
      </c>
      <c r="O9" s="19" t="n">
        <v>0.47</v>
      </c>
    </row>
    <row r="10" customFormat="false" ht="17.1" hidden="false" customHeight="true" outlineLevel="0" collapsed="false">
      <c r="A10" s="12"/>
      <c r="B10" s="13" t="s">
        <v>25</v>
      </c>
      <c r="C10" s="14" t="n">
        <v>20</v>
      </c>
      <c r="D10" s="15" t="n">
        <v>1.35</v>
      </c>
      <c r="E10" s="15" t="n">
        <v>0.172</v>
      </c>
      <c r="F10" s="15" t="n">
        <v>10.03</v>
      </c>
      <c r="G10" s="15" t="n">
        <f aca="false">F10*4+E10*9+D10*4</f>
        <v>47.068</v>
      </c>
      <c r="H10" s="15" t="n">
        <v>0.024</v>
      </c>
      <c r="I10" s="15" t="n">
        <v>0</v>
      </c>
      <c r="J10" s="15" t="n">
        <v>0</v>
      </c>
      <c r="K10" s="15" t="n">
        <v>0.22</v>
      </c>
      <c r="L10" s="15" t="n">
        <v>4</v>
      </c>
      <c r="M10" s="15" t="n">
        <v>13</v>
      </c>
      <c r="N10" s="15" t="n">
        <v>2.8</v>
      </c>
      <c r="O10" s="15" t="n">
        <v>0.22</v>
      </c>
    </row>
    <row r="11" customFormat="false" ht="17.1" hidden="false" customHeight="true" outlineLevel="0" collapsed="false">
      <c r="A11" s="12" t="n">
        <v>368</v>
      </c>
      <c r="B11" s="13" t="s">
        <v>26</v>
      </c>
      <c r="C11" s="14" t="n">
        <v>120</v>
      </c>
      <c r="D11" s="19" t="n">
        <v>0.5</v>
      </c>
      <c r="E11" s="19" t="n">
        <v>0.5</v>
      </c>
      <c r="F11" s="19" t="n">
        <v>12.8</v>
      </c>
      <c r="G11" s="15" t="n">
        <f aca="false">F11*4+E11*9+D11*4</f>
        <v>57.7</v>
      </c>
      <c r="H11" s="19" t="n">
        <v>0.04</v>
      </c>
      <c r="I11" s="19" t="n">
        <v>5</v>
      </c>
      <c r="J11" s="19" t="n">
        <v>0</v>
      </c>
      <c r="K11" s="19" t="n">
        <v>0.33</v>
      </c>
      <c r="L11" s="19" t="n">
        <v>25</v>
      </c>
      <c r="M11" s="19" t="n">
        <v>18.3</v>
      </c>
      <c r="N11" s="19" t="n">
        <v>14.16</v>
      </c>
      <c r="O11" s="19" t="n">
        <v>0.5</v>
      </c>
    </row>
    <row r="12" customFormat="false" ht="17.1" hidden="false" customHeight="true" outlineLevel="0" collapsed="false">
      <c r="A12" s="20"/>
      <c r="B12" s="21" t="s">
        <v>27</v>
      </c>
      <c r="C12" s="22" t="n">
        <f aca="false">SUM(C7:C11)</f>
        <v>610</v>
      </c>
      <c r="D12" s="23" t="n">
        <f aca="false">SUM(D7:D11)</f>
        <v>19.0005</v>
      </c>
      <c r="E12" s="23" t="n">
        <f aca="false">SUM(E7:E11)</f>
        <v>19.17</v>
      </c>
      <c r="F12" s="23" t="n">
        <f aca="false">SUM(F7:F11)</f>
        <v>89.409</v>
      </c>
      <c r="G12" s="23" t="n">
        <f aca="false">SUM(G7:G11)</f>
        <v>606.168</v>
      </c>
      <c r="H12" s="23" t="n">
        <f aca="false">SUM(H7:H11)</f>
        <v>0.17785</v>
      </c>
      <c r="I12" s="23" t="n">
        <f aca="false">SUM(I7:I11)</f>
        <v>6.869</v>
      </c>
      <c r="J12" s="23" t="n">
        <f aca="false">SUM(J7:J11)</f>
        <v>0.89</v>
      </c>
      <c r="K12" s="23" t="n">
        <f aca="false">SUM(K7:K11)</f>
        <v>2.065</v>
      </c>
      <c r="L12" s="23" t="n">
        <f aca="false">SUM(L7:L11)</f>
        <v>440.03</v>
      </c>
      <c r="M12" s="23" t="n">
        <f aca="false">SUM(M7:M11)</f>
        <v>461.6795</v>
      </c>
      <c r="N12" s="23" t="n">
        <f aca="false">SUM(N7:N11)</f>
        <v>54.2925</v>
      </c>
      <c r="O12" s="23" t="n">
        <f aca="false">SUM(O7:O11)</f>
        <v>1.8635</v>
      </c>
    </row>
    <row r="13" customFormat="false" ht="17.1" hidden="false" customHeight="true" outlineLevel="0" collapsed="false">
      <c r="A13" s="24"/>
      <c r="B13" s="25" t="s">
        <v>28</v>
      </c>
      <c r="C13" s="26"/>
      <c r="D13" s="27" t="n">
        <v>19.25</v>
      </c>
      <c r="E13" s="27" t="n">
        <v>19.75</v>
      </c>
      <c r="F13" s="27" t="n">
        <v>83.75</v>
      </c>
      <c r="G13" s="27" t="n">
        <v>587.5</v>
      </c>
      <c r="H13" s="27" t="n">
        <v>0.3</v>
      </c>
      <c r="I13" s="27" t="n">
        <v>15</v>
      </c>
      <c r="J13" s="27" t="n">
        <v>0.175</v>
      </c>
      <c r="K13" s="27" t="n">
        <v>2.5</v>
      </c>
      <c r="L13" s="27" t="n">
        <v>275</v>
      </c>
      <c r="M13" s="27" t="n">
        <v>412.5</v>
      </c>
      <c r="N13" s="27" t="n">
        <v>62.5</v>
      </c>
      <c r="O13" s="27" t="n">
        <v>3</v>
      </c>
    </row>
    <row r="14" customFormat="false" ht="17.1" hidden="false" customHeight="true" outlineLevel="0" collapsed="false">
      <c r="A14" s="28" t="s">
        <v>29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customFormat="false" ht="17.1" hidden="false" customHeight="true" outlineLevel="0" collapsed="false">
      <c r="A15" s="29" t="n">
        <v>88</v>
      </c>
      <c r="B15" s="30" t="s">
        <v>30</v>
      </c>
      <c r="C15" s="31" t="n">
        <v>250</v>
      </c>
      <c r="D15" s="32" t="n">
        <v>1.77</v>
      </c>
      <c r="E15" s="32" t="n">
        <v>4.95</v>
      </c>
      <c r="F15" s="32" t="n">
        <v>7.9</v>
      </c>
      <c r="G15" s="33" t="n">
        <f aca="false">D15*4+E15*9+F15*4</f>
        <v>83.23</v>
      </c>
      <c r="H15" s="32" t="n">
        <v>0.06</v>
      </c>
      <c r="I15" s="32" t="n">
        <v>15.78</v>
      </c>
      <c r="J15" s="32" t="n">
        <v>0</v>
      </c>
      <c r="K15" s="32" t="n">
        <v>0.5</v>
      </c>
      <c r="L15" s="32" t="n">
        <v>49.25</v>
      </c>
      <c r="M15" s="32" t="n">
        <v>49</v>
      </c>
      <c r="N15" s="32" t="n">
        <v>22.13</v>
      </c>
      <c r="O15" s="34" t="n">
        <v>0.83</v>
      </c>
    </row>
    <row r="16" customFormat="false" ht="17.1" hidden="false" customHeight="true" outlineLevel="0" collapsed="false">
      <c r="A16" s="29" t="n">
        <v>260</v>
      </c>
      <c r="B16" s="30" t="s">
        <v>31</v>
      </c>
      <c r="C16" s="31" t="n">
        <v>80</v>
      </c>
      <c r="D16" s="33" t="n">
        <v>11.64</v>
      </c>
      <c r="E16" s="33" t="n">
        <v>13.43</v>
      </c>
      <c r="F16" s="33" t="n">
        <v>2.3</v>
      </c>
      <c r="G16" s="33" t="n">
        <f aca="false">D16*4+E16*9+F16*4</f>
        <v>176.63</v>
      </c>
      <c r="H16" s="33" t="n">
        <v>0.024</v>
      </c>
      <c r="I16" s="33" t="n">
        <v>0.73</v>
      </c>
      <c r="J16" s="33" t="n">
        <v>0</v>
      </c>
      <c r="K16" s="32" t="n">
        <v>0.3</v>
      </c>
      <c r="L16" s="33" t="n">
        <v>17.44</v>
      </c>
      <c r="M16" s="33" t="n">
        <v>123.32</v>
      </c>
      <c r="N16" s="33" t="n">
        <v>17.6</v>
      </c>
      <c r="O16" s="35" t="n">
        <v>2.44</v>
      </c>
    </row>
    <row r="17" customFormat="false" ht="17.1" hidden="false" customHeight="true" outlineLevel="0" collapsed="false">
      <c r="A17" s="36"/>
      <c r="B17" s="30" t="s">
        <v>32</v>
      </c>
      <c r="C17" s="37" t="n">
        <v>155</v>
      </c>
      <c r="D17" s="19" t="n">
        <v>3.2</v>
      </c>
      <c r="E17" s="19" t="n">
        <v>5.2</v>
      </c>
      <c r="F17" s="19" t="n">
        <v>20.8</v>
      </c>
      <c r="G17" s="33" t="n">
        <f aca="false">D17*4+E17*9+F17*4</f>
        <v>142.8</v>
      </c>
      <c r="H17" s="19" t="n">
        <v>0.06</v>
      </c>
      <c r="I17" s="19" t="n">
        <v>0</v>
      </c>
      <c r="J17" s="19" t="n">
        <v>0</v>
      </c>
      <c r="K17" s="32" t="n">
        <f aca="false">0.68*0.46</f>
        <v>0.3128</v>
      </c>
      <c r="L17" s="19" t="n">
        <v>26.82</v>
      </c>
      <c r="M17" s="19" t="n">
        <v>111.2</v>
      </c>
      <c r="N17" s="19" t="n">
        <v>15.99</v>
      </c>
      <c r="O17" s="19" t="n">
        <v>0.58</v>
      </c>
    </row>
    <row r="18" customFormat="false" ht="17.1" hidden="false" customHeight="true" outlineLevel="0" collapsed="false">
      <c r="A18" s="29"/>
      <c r="B18" s="30" t="s">
        <v>33</v>
      </c>
      <c r="C18" s="31" t="n">
        <v>200</v>
      </c>
      <c r="D18" s="19" t="n">
        <v>2.08</v>
      </c>
      <c r="E18" s="19" t="n">
        <v>0.22</v>
      </c>
      <c r="F18" s="19" t="n">
        <v>20.8</v>
      </c>
      <c r="G18" s="33" t="n">
        <f aca="false">D18*4+E18*9+F18*4</f>
        <v>93.5</v>
      </c>
      <c r="H18" s="19" t="n">
        <v>0.05</v>
      </c>
      <c r="I18" s="19" t="n">
        <v>21</v>
      </c>
      <c r="J18" s="19" t="n">
        <v>0</v>
      </c>
      <c r="K18" s="19" t="n">
        <v>1.32</v>
      </c>
      <c r="L18" s="19" t="n">
        <v>63.6</v>
      </c>
      <c r="M18" s="19" t="n">
        <v>61.2</v>
      </c>
      <c r="N18" s="19" t="n">
        <v>16.6</v>
      </c>
      <c r="O18" s="19" t="n">
        <v>1.84</v>
      </c>
    </row>
    <row r="19" customFormat="false" ht="17.1" hidden="false" customHeight="true" outlineLevel="0" collapsed="false">
      <c r="A19" s="29"/>
      <c r="B19" s="38" t="s">
        <v>34</v>
      </c>
      <c r="C19" s="39" t="n">
        <v>200</v>
      </c>
      <c r="D19" s="19" t="n">
        <v>1.35</v>
      </c>
      <c r="E19" s="19" t="n">
        <v>0</v>
      </c>
      <c r="F19" s="19" t="n">
        <v>26.15</v>
      </c>
      <c r="G19" s="19" t="n">
        <f aca="false">D19*4+E19*9+F19*4</f>
        <v>110</v>
      </c>
      <c r="H19" s="19" t="n">
        <v>0.027</v>
      </c>
      <c r="I19" s="19" t="n">
        <v>5.8</v>
      </c>
      <c r="J19" s="19" t="n">
        <v>0</v>
      </c>
      <c r="K19" s="19" t="n">
        <v>0.28</v>
      </c>
      <c r="L19" s="19" t="n">
        <v>19.5</v>
      </c>
      <c r="M19" s="19" t="n">
        <v>18.5</v>
      </c>
      <c r="N19" s="19" t="n">
        <v>11</v>
      </c>
      <c r="O19" s="19" t="n">
        <v>3.81</v>
      </c>
    </row>
    <row r="20" customFormat="false" ht="17.1" hidden="false" customHeight="true" outlineLevel="0" collapsed="false">
      <c r="A20" s="29"/>
      <c r="B20" s="30" t="s">
        <v>35</v>
      </c>
      <c r="C20" s="31" t="n">
        <v>60</v>
      </c>
      <c r="D20" s="19" t="n">
        <f aca="false">2.7*60/40</f>
        <v>4.05</v>
      </c>
      <c r="E20" s="19" t="n">
        <f aca="false">0.34*60/40</f>
        <v>0.51</v>
      </c>
      <c r="F20" s="19" t="n">
        <f aca="false">20.06*60/40</f>
        <v>30.09</v>
      </c>
      <c r="G20" s="33" t="n">
        <f aca="false">D20*4+E20*9+F20*4</f>
        <v>141.15</v>
      </c>
      <c r="H20" s="19" t="n">
        <f aca="false">0.11*0.6</f>
        <v>0.066</v>
      </c>
      <c r="I20" s="19" t="n">
        <v>0</v>
      </c>
      <c r="J20" s="19" t="n">
        <v>0</v>
      </c>
      <c r="K20" s="19" t="n">
        <f aca="false">1.1*0.6</f>
        <v>0.66</v>
      </c>
      <c r="L20" s="19" t="n">
        <f aca="false">20*0.6</f>
        <v>12</v>
      </c>
      <c r="M20" s="19" t="n">
        <f aca="false">65*0.6</f>
        <v>39</v>
      </c>
      <c r="N20" s="19" t="n">
        <f aca="false">14*0.6</f>
        <v>8.4</v>
      </c>
      <c r="O20" s="19" t="n">
        <f aca="false">1.1*0.6</f>
        <v>0.66</v>
      </c>
    </row>
    <row r="21" customFormat="false" ht="17.1" hidden="false" customHeight="true" outlineLevel="0" collapsed="false">
      <c r="A21" s="29"/>
      <c r="B21" s="30" t="s">
        <v>36</v>
      </c>
      <c r="C21" s="31" t="n">
        <v>20</v>
      </c>
      <c r="D21" s="33" t="n">
        <v>1.33</v>
      </c>
      <c r="E21" s="33" t="n">
        <v>0.24</v>
      </c>
      <c r="F21" s="33" t="n">
        <v>8.37</v>
      </c>
      <c r="G21" s="33" t="n">
        <f aca="false">D21*4+E21*9+F21*4</f>
        <v>40.96</v>
      </c>
      <c r="H21" s="33" t="n">
        <v>0.11</v>
      </c>
      <c r="I21" s="33" t="n">
        <v>0.14</v>
      </c>
      <c r="J21" s="33" t="n">
        <v>0</v>
      </c>
      <c r="K21" s="33" t="n">
        <v>0.11</v>
      </c>
      <c r="L21" s="33" t="n">
        <v>25.55</v>
      </c>
      <c r="M21" s="33" t="n">
        <v>43.75</v>
      </c>
      <c r="N21" s="33" t="n">
        <v>14</v>
      </c>
      <c r="O21" s="35" t="n">
        <v>0.98</v>
      </c>
    </row>
    <row r="22" customFormat="false" ht="17.1" hidden="false" customHeight="true" outlineLevel="0" collapsed="false">
      <c r="A22" s="20"/>
      <c r="B22" s="21" t="s">
        <v>37</v>
      </c>
      <c r="C22" s="22" t="n">
        <f aca="false">SUM(C15:C21)</f>
        <v>965</v>
      </c>
      <c r="D22" s="23" t="n">
        <f aca="false">SUM(D15:D21)</f>
        <v>25.42</v>
      </c>
      <c r="E22" s="23" t="n">
        <f aca="false">SUM(E15:E21)</f>
        <v>24.55</v>
      </c>
      <c r="F22" s="23" t="n">
        <f aca="false">SUM(F15:F21)</f>
        <v>116.41</v>
      </c>
      <c r="G22" s="23" t="n">
        <f aca="false">SUM(G15:G21)</f>
        <v>788.27</v>
      </c>
      <c r="H22" s="23" t="n">
        <f aca="false">SUM(H15:H21)</f>
        <v>0.397</v>
      </c>
      <c r="I22" s="23" t="n">
        <f aca="false">SUM(I15:I21)</f>
        <v>43.45</v>
      </c>
      <c r="J22" s="23" t="n">
        <f aca="false">SUM(J15:J21)</f>
        <v>0</v>
      </c>
      <c r="K22" s="23" t="n">
        <f aca="false">SUM(K15:K21)</f>
        <v>3.4828</v>
      </c>
      <c r="L22" s="23" t="n">
        <f aca="false">SUM(L15:L21)</f>
        <v>214.16</v>
      </c>
      <c r="M22" s="23" t="n">
        <f aca="false">SUM(M15:M21)</f>
        <v>445.97</v>
      </c>
      <c r="N22" s="23" t="n">
        <f aca="false">SUM(N15:N21)</f>
        <v>105.72</v>
      </c>
      <c r="O22" s="23" t="n">
        <f aca="false">SUM(O15:O21)</f>
        <v>11.14</v>
      </c>
    </row>
    <row r="23" customFormat="false" ht="17.1" hidden="false" customHeight="true" outlineLevel="0" collapsed="false">
      <c r="A23" s="40" t="s">
        <v>38</v>
      </c>
      <c r="B23" s="40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customFormat="false" ht="17.1" hidden="false" customHeight="true" outlineLevel="0" collapsed="false">
      <c r="A24" s="28" t="s">
        <v>39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customFormat="false" ht="17.1" hidden="false" customHeight="true" outlineLevel="0" collapsed="false">
      <c r="A25" s="43"/>
      <c r="B25" s="44" t="s">
        <v>40</v>
      </c>
      <c r="C25" s="45" t="n">
        <v>60</v>
      </c>
      <c r="D25" s="19" t="n">
        <v>0.79</v>
      </c>
      <c r="E25" s="19" t="n">
        <v>0.144</v>
      </c>
      <c r="F25" s="19" t="n">
        <v>2.736</v>
      </c>
      <c r="G25" s="19" t="n">
        <f aca="false">F25*4+E25*9+D25*4</f>
        <v>15.4</v>
      </c>
      <c r="H25" s="19" t="n">
        <v>0.048</v>
      </c>
      <c r="I25" s="19" t="n">
        <v>12.6</v>
      </c>
      <c r="J25" s="19" t="n">
        <v>0</v>
      </c>
      <c r="K25" s="19" t="n">
        <v>0.5</v>
      </c>
      <c r="L25" s="19" t="n">
        <v>10.08</v>
      </c>
      <c r="M25" s="19" t="n">
        <v>18.72</v>
      </c>
      <c r="N25" s="19" t="n">
        <v>14.4</v>
      </c>
      <c r="O25" s="19" t="n">
        <v>0.648</v>
      </c>
    </row>
    <row r="26" customFormat="false" ht="17.1" hidden="false" customHeight="true" outlineLevel="0" collapsed="false">
      <c r="A26" s="12" t="n">
        <v>259</v>
      </c>
      <c r="B26" s="13" t="s">
        <v>41</v>
      </c>
      <c r="C26" s="14" t="n">
        <v>175</v>
      </c>
      <c r="D26" s="27" t="n">
        <v>17.0097087378641</v>
      </c>
      <c r="E26" s="27" t="n">
        <v>15.6796116504854</v>
      </c>
      <c r="F26" s="27" t="n">
        <v>25.8640776699029</v>
      </c>
      <c r="G26" s="19" t="n">
        <f aca="false">F26*4+E26*9+D26*4</f>
        <v>312.611650485437</v>
      </c>
      <c r="H26" s="27" t="n">
        <v>0.139805825242718</v>
      </c>
      <c r="I26" s="27" t="n">
        <v>8.09708737864078</v>
      </c>
      <c r="J26" s="27" t="n">
        <v>0</v>
      </c>
      <c r="K26" s="27" t="n">
        <v>10.0679611650485</v>
      </c>
      <c r="L26" s="27" t="n">
        <v>36.504854368932</v>
      </c>
      <c r="M26" s="27" t="n">
        <v>215.95145631068</v>
      </c>
      <c r="N26" s="27" t="n">
        <v>50.9029126213592</v>
      </c>
      <c r="O26" s="27" t="n">
        <v>4.62135922330097</v>
      </c>
    </row>
    <row r="27" customFormat="false" ht="17.1" hidden="false" customHeight="true" outlineLevel="0" collapsed="false">
      <c r="A27" s="12" t="s">
        <v>42</v>
      </c>
      <c r="B27" s="13" t="s">
        <v>43</v>
      </c>
      <c r="C27" s="14" t="n">
        <v>200</v>
      </c>
      <c r="D27" s="15" t="n">
        <v>0.6</v>
      </c>
      <c r="E27" s="15" t="n">
        <v>0.4</v>
      </c>
      <c r="F27" s="15" t="n">
        <v>10.4</v>
      </c>
      <c r="G27" s="19" t="n">
        <f aca="false">F27*4+E27*9+D27*4</f>
        <v>47.6</v>
      </c>
      <c r="H27" s="15" t="n">
        <v>0.02</v>
      </c>
      <c r="I27" s="15" t="n">
        <v>3.4</v>
      </c>
      <c r="J27" s="15" t="n">
        <v>0</v>
      </c>
      <c r="K27" s="15" t="n">
        <v>0.4</v>
      </c>
      <c r="L27" s="15" t="n">
        <v>21.2</v>
      </c>
      <c r="M27" s="15" t="n">
        <v>22.6</v>
      </c>
      <c r="N27" s="15" t="n">
        <v>14.6</v>
      </c>
      <c r="O27" s="15" t="n">
        <v>3.2</v>
      </c>
    </row>
    <row r="28" customFormat="false" ht="17.1" hidden="false" customHeight="true" outlineLevel="0" collapsed="false">
      <c r="A28" s="12"/>
      <c r="B28" s="13" t="s">
        <v>25</v>
      </c>
      <c r="C28" s="14" t="n">
        <v>25</v>
      </c>
      <c r="D28" s="27" t="n">
        <v>1.6875</v>
      </c>
      <c r="E28" s="27" t="n">
        <v>0.215</v>
      </c>
      <c r="F28" s="27" t="n">
        <v>12.5375</v>
      </c>
      <c r="G28" s="19" t="n">
        <f aca="false">F28*4+E28*9+D28*4</f>
        <v>58.835</v>
      </c>
      <c r="H28" s="27" t="n">
        <v>0.03</v>
      </c>
      <c r="I28" s="27" t="n">
        <v>0</v>
      </c>
      <c r="J28" s="27" t="n">
        <v>0</v>
      </c>
      <c r="K28" s="27" t="n">
        <v>0.275</v>
      </c>
      <c r="L28" s="27" t="n">
        <v>5</v>
      </c>
      <c r="M28" s="27" t="n">
        <v>16.25</v>
      </c>
      <c r="N28" s="27" t="n">
        <v>3.5</v>
      </c>
      <c r="O28" s="27" t="n">
        <v>0.275</v>
      </c>
    </row>
    <row r="29" customFormat="false" ht="17.1" hidden="false" customHeight="true" outlineLevel="0" collapsed="false">
      <c r="A29" s="12"/>
      <c r="B29" s="13" t="s">
        <v>36</v>
      </c>
      <c r="C29" s="14" t="n">
        <v>25</v>
      </c>
      <c r="D29" s="15" t="n">
        <v>1.6625</v>
      </c>
      <c r="E29" s="15" t="n">
        <v>0.3</v>
      </c>
      <c r="F29" s="15" t="n">
        <v>10.4625</v>
      </c>
      <c r="G29" s="19" t="n">
        <f aca="false">F29*4+E29*9+D29*4</f>
        <v>51.2</v>
      </c>
      <c r="H29" s="15" t="n">
        <v>0.13125</v>
      </c>
      <c r="I29" s="15" t="n">
        <v>0.175</v>
      </c>
      <c r="J29" s="15" t="n">
        <v>0</v>
      </c>
      <c r="K29" s="15" t="n">
        <v>0.13125</v>
      </c>
      <c r="L29" s="15" t="n">
        <v>31.9375</v>
      </c>
      <c r="M29" s="15" t="n">
        <v>54.6875</v>
      </c>
      <c r="N29" s="15" t="n">
        <v>17.5</v>
      </c>
      <c r="O29" s="15" t="n">
        <v>1.225</v>
      </c>
    </row>
    <row r="30" customFormat="false" ht="17.1" hidden="false" customHeight="true" outlineLevel="0" collapsed="false">
      <c r="A30" s="46"/>
      <c r="B30" s="13" t="s">
        <v>44</v>
      </c>
      <c r="C30" s="14" t="n">
        <v>200</v>
      </c>
      <c r="D30" s="19" t="n">
        <f aca="false">2.9*2</f>
        <v>5.8</v>
      </c>
      <c r="E30" s="19" t="n">
        <f aca="false">2.5*2</f>
        <v>5</v>
      </c>
      <c r="F30" s="19" t="n">
        <f aca="false">4*2</f>
        <v>8</v>
      </c>
      <c r="G30" s="19" t="n">
        <f aca="false">F30*4+E30*9+D30*4</f>
        <v>100.2</v>
      </c>
      <c r="H30" s="19" t="n">
        <f aca="false">0.04*0.75</f>
        <v>0.03</v>
      </c>
      <c r="I30" s="19" t="n">
        <v>0.54</v>
      </c>
      <c r="J30" s="19" t="n">
        <v>0.36</v>
      </c>
      <c r="K30" s="19" t="n">
        <v>0.5</v>
      </c>
      <c r="L30" s="19" t="n">
        <v>223.2</v>
      </c>
      <c r="M30" s="19" t="n">
        <v>165.6</v>
      </c>
      <c r="N30" s="19" t="n">
        <v>25.2</v>
      </c>
      <c r="O30" s="19" t="n">
        <v>0.18</v>
      </c>
    </row>
    <row r="31" customFormat="false" ht="17.1" hidden="false" customHeight="true" outlineLevel="0" collapsed="false">
      <c r="A31" s="20"/>
      <c r="B31" s="21" t="s">
        <v>27</v>
      </c>
      <c r="C31" s="22" t="n">
        <f aca="false">SUM(C25:C30)</f>
        <v>685</v>
      </c>
      <c r="D31" s="23" t="n">
        <f aca="false">SUM(D25:D30)</f>
        <v>27.5497087378641</v>
      </c>
      <c r="E31" s="23" t="n">
        <f aca="false">SUM(E25:E30)</f>
        <v>21.7386116504854</v>
      </c>
      <c r="F31" s="23" t="n">
        <f aca="false">SUM(F25:F30)</f>
        <v>70.0000776699029</v>
      </c>
      <c r="G31" s="23" t="n">
        <f aca="false">SUM(G25:G30)</f>
        <v>585.846650485437</v>
      </c>
      <c r="H31" s="23" t="n">
        <f aca="false">SUM(H25:H30)</f>
        <v>0.399055825242718</v>
      </c>
      <c r="I31" s="23" t="n">
        <f aca="false">SUM(I25:I30)</f>
        <v>24.8120873786408</v>
      </c>
      <c r="J31" s="23" t="n">
        <f aca="false">SUM(J25:J30)</f>
        <v>0.36</v>
      </c>
      <c r="K31" s="23" t="n">
        <f aca="false">SUM(K25:K30)</f>
        <v>11.8742111650485</v>
      </c>
      <c r="L31" s="23" t="n">
        <f aca="false">SUM(L25:L30)</f>
        <v>327.922354368932</v>
      </c>
      <c r="M31" s="23" t="n">
        <f aca="false">SUM(M25:M30)</f>
        <v>493.80895631068</v>
      </c>
      <c r="N31" s="23" t="n">
        <f aca="false">SUM(N25:N30)</f>
        <v>126.102912621359</v>
      </c>
      <c r="O31" s="23" t="n">
        <f aca="false">SUM(O25:O30)</f>
        <v>10.149359223301</v>
      </c>
    </row>
    <row r="32" customFormat="false" ht="17.1" hidden="false" customHeight="true" outlineLevel="0" collapsed="false">
      <c r="A32" s="28" t="s">
        <v>29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customFormat="false" ht="17.1" hidden="false" customHeight="true" outlineLevel="0" collapsed="false">
      <c r="A33" s="47"/>
      <c r="B33" s="30" t="s">
        <v>45</v>
      </c>
      <c r="C33" s="31" t="n">
        <v>60</v>
      </c>
      <c r="D33" s="19" t="n">
        <v>0.42</v>
      </c>
      <c r="E33" s="19" t="n">
        <v>0.06</v>
      </c>
      <c r="F33" s="19" t="n">
        <v>1.14</v>
      </c>
      <c r="G33" s="19" t="n">
        <f aca="false">D33*4+E33*9+F33*4</f>
        <v>6.78</v>
      </c>
      <c r="H33" s="19" t="n">
        <v>0.024</v>
      </c>
      <c r="I33" s="19" t="n">
        <v>2.94</v>
      </c>
      <c r="J33" s="19" t="n">
        <v>0</v>
      </c>
      <c r="K33" s="19" t="n">
        <v>0</v>
      </c>
      <c r="L33" s="19" t="n">
        <v>10.2</v>
      </c>
      <c r="M33" s="19" t="n">
        <v>18</v>
      </c>
      <c r="N33" s="19" t="n">
        <v>8.4</v>
      </c>
      <c r="O33" s="19" t="n">
        <v>0.3</v>
      </c>
    </row>
    <row r="34" customFormat="false" ht="17.1" hidden="false" customHeight="true" outlineLevel="0" collapsed="false">
      <c r="A34" s="29" t="n">
        <v>98</v>
      </c>
      <c r="B34" s="30" t="s">
        <v>46</v>
      </c>
      <c r="C34" s="31" t="n">
        <v>250</v>
      </c>
      <c r="D34" s="33" t="n">
        <v>1.48</v>
      </c>
      <c r="E34" s="33" t="n">
        <v>4.92</v>
      </c>
      <c r="F34" s="33" t="n">
        <v>6.09</v>
      </c>
      <c r="G34" s="19" t="n">
        <f aca="false">D34*4+E34*9+F34*4</f>
        <v>74.56</v>
      </c>
      <c r="H34" s="33" t="n">
        <v>0.04</v>
      </c>
      <c r="I34" s="33" t="n">
        <v>9.88</v>
      </c>
      <c r="J34" s="33" t="n">
        <v>0</v>
      </c>
      <c r="K34" s="33" t="n">
        <v>0.6</v>
      </c>
      <c r="L34" s="33" t="n">
        <v>35.88</v>
      </c>
      <c r="M34" s="33" t="n">
        <v>33.63</v>
      </c>
      <c r="N34" s="33" t="n">
        <v>14.18</v>
      </c>
      <c r="O34" s="35" t="n">
        <v>0.58</v>
      </c>
    </row>
    <row r="35" customFormat="false" ht="17.1" hidden="false" customHeight="true" outlineLevel="0" collapsed="false">
      <c r="A35" s="29" t="n">
        <v>227</v>
      </c>
      <c r="B35" s="30" t="s">
        <v>47</v>
      </c>
      <c r="C35" s="31" t="n">
        <v>70</v>
      </c>
      <c r="D35" s="19" t="n">
        <v>12.27</v>
      </c>
      <c r="E35" s="19" t="n">
        <v>5.32</v>
      </c>
      <c r="F35" s="19" t="n">
        <v>0.57</v>
      </c>
      <c r="G35" s="19" t="n">
        <f aca="false">D35*4+E35*9+F35*4</f>
        <v>99.24</v>
      </c>
      <c r="H35" s="19" t="n">
        <v>0.04</v>
      </c>
      <c r="I35" s="19" t="n">
        <v>1.2</v>
      </c>
      <c r="J35" s="19" t="n">
        <v>0.31</v>
      </c>
      <c r="K35" s="19" t="n">
        <v>1.45</v>
      </c>
      <c r="L35" s="19" t="n">
        <v>27.6</v>
      </c>
      <c r="M35" s="19" t="n">
        <v>116.5</v>
      </c>
      <c r="N35" s="19" t="n">
        <v>13.44</v>
      </c>
      <c r="O35" s="19" t="n">
        <v>0.378</v>
      </c>
    </row>
    <row r="36" customFormat="false" ht="17.1" hidden="false" customHeight="true" outlineLevel="0" collapsed="false">
      <c r="A36" s="29" t="n">
        <v>312</v>
      </c>
      <c r="B36" s="30" t="s">
        <v>48</v>
      </c>
      <c r="C36" s="31" t="n">
        <v>150</v>
      </c>
      <c r="D36" s="32" t="n">
        <v>3.07</v>
      </c>
      <c r="E36" s="32" t="n">
        <v>4.8</v>
      </c>
      <c r="F36" s="32" t="n">
        <v>20.44</v>
      </c>
      <c r="G36" s="19" t="n">
        <f aca="false">D36*4+E36*9+F36*4</f>
        <v>137.24</v>
      </c>
      <c r="H36" s="32" t="n">
        <v>0.14</v>
      </c>
      <c r="I36" s="32" t="n">
        <v>18.16</v>
      </c>
      <c r="J36" s="32" t="n">
        <v>0</v>
      </c>
      <c r="K36" s="32" t="n">
        <v>0.09</v>
      </c>
      <c r="L36" s="32" t="n">
        <v>36.97</v>
      </c>
      <c r="M36" s="32" t="n">
        <v>86.59</v>
      </c>
      <c r="N36" s="32" t="n">
        <v>27.75</v>
      </c>
      <c r="O36" s="34" t="n">
        <v>1.01</v>
      </c>
    </row>
    <row r="37" customFormat="false" ht="17.1" hidden="false" customHeight="true" outlineLevel="0" collapsed="false">
      <c r="A37" s="29" t="n">
        <v>349</v>
      </c>
      <c r="B37" s="30" t="s">
        <v>49</v>
      </c>
      <c r="C37" s="31" t="n">
        <v>200</v>
      </c>
      <c r="D37" s="33" t="n">
        <v>0.66</v>
      </c>
      <c r="E37" s="33" t="n">
        <v>0.09</v>
      </c>
      <c r="F37" s="33" t="n">
        <v>32.01</v>
      </c>
      <c r="G37" s="19" t="n">
        <f aca="false">D37*4+E37*9+F37*4</f>
        <v>131.49</v>
      </c>
      <c r="H37" s="33" t="n">
        <v>0.02</v>
      </c>
      <c r="I37" s="33" t="n">
        <v>0.73</v>
      </c>
      <c r="J37" s="33" t="n">
        <v>0</v>
      </c>
      <c r="K37" s="33" t="n">
        <v>0</v>
      </c>
      <c r="L37" s="33" t="n">
        <v>32.48</v>
      </c>
      <c r="M37" s="33" t="n">
        <v>23.44</v>
      </c>
      <c r="N37" s="33" t="n">
        <v>17.46</v>
      </c>
      <c r="O37" s="35" t="n">
        <v>0.69</v>
      </c>
    </row>
    <row r="38" customFormat="false" ht="17.1" hidden="false" customHeight="true" outlineLevel="0" collapsed="false">
      <c r="A38" s="29"/>
      <c r="B38" s="30" t="s">
        <v>35</v>
      </c>
      <c r="C38" s="31" t="n">
        <v>40</v>
      </c>
      <c r="D38" s="19" t="n">
        <v>2.7</v>
      </c>
      <c r="E38" s="19" t="n">
        <v>0.34</v>
      </c>
      <c r="F38" s="19" t="n">
        <v>20.06</v>
      </c>
      <c r="G38" s="19" t="n">
        <f aca="false">D38*4+E38*9+F38*4</f>
        <v>94.1</v>
      </c>
      <c r="H38" s="19" t="n">
        <v>0.04</v>
      </c>
      <c r="I38" s="19" t="n">
        <v>0</v>
      </c>
      <c r="J38" s="19" t="n">
        <v>0</v>
      </c>
      <c r="K38" s="19" t="n">
        <v>0.44</v>
      </c>
      <c r="L38" s="19" t="n">
        <v>8</v>
      </c>
      <c r="M38" s="19" t="n">
        <v>26</v>
      </c>
      <c r="N38" s="19" t="n">
        <v>5.6</v>
      </c>
      <c r="O38" s="19" t="n">
        <v>0.44</v>
      </c>
    </row>
    <row r="39" customFormat="false" ht="17.1" hidden="false" customHeight="true" outlineLevel="0" collapsed="false">
      <c r="A39" s="29"/>
      <c r="B39" s="30" t="s">
        <v>36</v>
      </c>
      <c r="C39" s="31" t="n">
        <v>40</v>
      </c>
      <c r="D39" s="32" t="n">
        <v>2.66</v>
      </c>
      <c r="E39" s="32" t="n">
        <v>0.48</v>
      </c>
      <c r="F39" s="32" t="n">
        <v>16.74</v>
      </c>
      <c r="G39" s="19" t="n">
        <f aca="false">D39*4+E39*9+F39*4</f>
        <v>81.92</v>
      </c>
      <c r="H39" s="32" t="n">
        <v>0.22</v>
      </c>
      <c r="I39" s="32" t="n">
        <v>0.28</v>
      </c>
      <c r="J39" s="32" t="n">
        <v>0</v>
      </c>
      <c r="K39" s="32" t="n">
        <v>0.22</v>
      </c>
      <c r="L39" s="32" t="n">
        <v>51.1</v>
      </c>
      <c r="M39" s="32" t="n">
        <v>87.5</v>
      </c>
      <c r="N39" s="32" t="n">
        <v>28</v>
      </c>
      <c r="O39" s="34" t="n">
        <v>1.96</v>
      </c>
    </row>
    <row r="40" customFormat="false" ht="17.1" hidden="false" customHeight="true" outlineLevel="0" collapsed="false">
      <c r="A40" s="29"/>
      <c r="B40" s="30" t="s">
        <v>50</v>
      </c>
      <c r="C40" s="48" t="n">
        <v>200</v>
      </c>
      <c r="D40" s="27" t="n">
        <v>5.8</v>
      </c>
      <c r="E40" s="27" t="n">
        <v>5</v>
      </c>
      <c r="F40" s="27" t="n">
        <v>9.6</v>
      </c>
      <c r="G40" s="27" t="n">
        <v>107</v>
      </c>
      <c r="H40" s="27" t="n">
        <v>0.08</v>
      </c>
      <c r="I40" s="27" t="n">
        <v>2.6</v>
      </c>
      <c r="J40" s="27" t="n">
        <v>0.4</v>
      </c>
      <c r="K40" s="27" t="n">
        <v>0.5</v>
      </c>
      <c r="L40" s="27" t="n">
        <v>240</v>
      </c>
      <c r="M40" s="27" t="n">
        <v>180</v>
      </c>
      <c r="N40" s="27" t="n">
        <v>28</v>
      </c>
      <c r="O40" s="49" t="n">
        <v>0.2</v>
      </c>
    </row>
    <row r="41" customFormat="false" ht="17.1" hidden="false" customHeight="true" outlineLevel="0" collapsed="false">
      <c r="A41" s="50"/>
      <c r="B41" s="51" t="s">
        <v>37</v>
      </c>
      <c r="C41" s="52" t="n">
        <f aca="false">SUM(C33:C40)</f>
        <v>1010</v>
      </c>
      <c r="D41" s="53" t="n">
        <f aca="false">SUM(D33:D40)</f>
        <v>29.06</v>
      </c>
      <c r="E41" s="53" t="n">
        <f aca="false">SUM(E33:E40)</f>
        <v>21.01</v>
      </c>
      <c r="F41" s="53" t="n">
        <f aca="false">SUM(F33:F40)</f>
        <v>106.65</v>
      </c>
      <c r="G41" s="53" t="n">
        <f aca="false">SUM(G33:G40)</f>
        <v>732.33</v>
      </c>
      <c r="H41" s="53" t="n">
        <f aca="false">SUM(H33:H40)</f>
        <v>0.604</v>
      </c>
      <c r="I41" s="53" t="n">
        <f aca="false">SUM(I33:I40)</f>
        <v>35.79</v>
      </c>
      <c r="J41" s="53" t="n">
        <f aca="false">SUM(J33:J40)</f>
        <v>0.71</v>
      </c>
      <c r="K41" s="53" t="n">
        <f aca="false">SUM(K33:K40)</f>
        <v>3.3</v>
      </c>
      <c r="L41" s="53" t="n">
        <f aca="false">SUM(L33:L40)</f>
        <v>442.23</v>
      </c>
      <c r="M41" s="53" t="n">
        <f aca="false">SUM(M33:M40)</f>
        <v>571.66</v>
      </c>
      <c r="N41" s="53" t="n">
        <f aca="false">SUM(N33:N40)</f>
        <v>142.83</v>
      </c>
      <c r="O41" s="53" t="n">
        <f aca="false">SUM(O33:O40)</f>
        <v>5.558</v>
      </c>
    </row>
    <row r="42" customFormat="false" ht="17.1" hidden="false" customHeight="true" outlineLevel="0" collapsed="false">
      <c r="A42" s="54" t="s">
        <v>51</v>
      </c>
      <c r="B42" s="54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customFormat="false" ht="17.1" hidden="false" customHeight="true" outlineLevel="0" collapsed="false">
      <c r="A43" s="28" t="s">
        <v>39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customFormat="false" ht="17.1" hidden="false" customHeight="true" outlineLevel="0" collapsed="false">
      <c r="A44" s="12"/>
      <c r="B44" s="13" t="s">
        <v>52</v>
      </c>
      <c r="C44" s="14" t="n">
        <v>80</v>
      </c>
      <c r="D44" s="27" t="n">
        <v>1.0507</v>
      </c>
      <c r="E44" s="27" t="n">
        <v>0.19152</v>
      </c>
      <c r="F44" s="27" t="n">
        <v>3.63888</v>
      </c>
      <c r="G44" s="27" t="n">
        <f aca="false">F44*4+E44*9+D44*4</f>
        <v>20.482</v>
      </c>
      <c r="H44" s="27" t="n">
        <v>0.06384</v>
      </c>
      <c r="I44" s="27" t="n">
        <v>16.758</v>
      </c>
      <c r="J44" s="27" t="n">
        <v>0</v>
      </c>
      <c r="K44" s="38" t="n">
        <v>0.665</v>
      </c>
      <c r="L44" s="38" t="n">
        <v>13.4064</v>
      </c>
      <c r="M44" s="38" t="n">
        <v>24.8976</v>
      </c>
      <c r="N44" s="38" t="n">
        <v>19.152</v>
      </c>
      <c r="O44" s="38" t="n">
        <v>0.86184</v>
      </c>
    </row>
    <row r="45" customFormat="false" ht="17.1" hidden="false" customHeight="true" outlineLevel="0" collapsed="false">
      <c r="A45" s="12" t="n">
        <v>296</v>
      </c>
      <c r="B45" s="13" t="s">
        <v>53</v>
      </c>
      <c r="C45" s="14" t="n">
        <v>75</v>
      </c>
      <c r="D45" s="19" t="n">
        <v>9.5</v>
      </c>
      <c r="E45" s="19" t="n">
        <v>12.64</v>
      </c>
      <c r="F45" s="19" t="n">
        <v>9.73</v>
      </c>
      <c r="G45" s="27" t="n">
        <f aca="false">F45*4+E45*9+D45*4</f>
        <v>190.68</v>
      </c>
      <c r="H45" s="19" t="n">
        <v>0.07</v>
      </c>
      <c r="I45" s="19" t="n">
        <v>0.51</v>
      </c>
      <c r="J45" s="19" t="n">
        <v>0.81</v>
      </c>
      <c r="K45" s="19" t="n">
        <v>2.3</v>
      </c>
      <c r="L45" s="19" t="n">
        <v>78.2</v>
      </c>
      <c r="M45" s="19" t="n">
        <v>78.52</v>
      </c>
      <c r="N45" s="19" t="n">
        <v>16.16</v>
      </c>
      <c r="O45" s="19" t="n">
        <v>28.97</v>
      </c>
    </row>
    <row r="46" customFormat="false" ht="17.1" hidden="false" customHeight="true" outlineLevel="0" collapsed="false">
      <c r="A46" s="55" t="n">
        <v>302</v>
      </c>
      <c r="B46" s="13" t="s">
        <v>54</v>
      </c>
      <c r="C46" s="14" t="n">
        <v>135</v>
      </c>
      <c r="D46" s="15" t="n">
        <v>6.97</v>
      </c>
      <c r="E46" s="15" t="n">
        <v>3.5995</v>
      </c>
      <c r="F46" s="15" t="n">
        <v>33.485</v>
      </c>
      <c r="G46" s="27" t="n">
        <f aca="false">F46*4+E46*9+D46*4</f>
        <v>194.2155</v>
      </c>
      <c r="H46" s="15" t="n">
        <v>0.207</v>
      </c>
      <c r="I46" s="15" t="n">
        <v>0</v>
      </c>
      <c r="J46" s="15" t="n">
        <v>0.4</v>
      </c>
      <c r="K46" s="15" t="n">
        <v>0.506</v>
      </c>
      <c r="L46" s="15" t="n">
        <v>27.0825</v>
      </c>
      <c r="M46" s="15" t="n">
        <v>213.44</v>
      </c>
      <c r="N46" s="15" t="n">
        <v>142.485</v>
      </c>
      <c r="O46" s="15" t="n">
        <v>4.83</v>
      </c>
    </row>
    <row r="47" customFormat="false" ht="17.1" hidden="false" customHeight="true" outlineLevel="0" collapsed="false">
      <c r="A47" s="12" t="s">
        <v>55</v>
      </c>
      <c r="B47" s="13" t="s">
        <v>56</v>
      </c>
      <c r="C47" s="14" t="n">
        <v>200</v>
      </c>
      <c r="D47" s="15" t="n">
        <v>2.9</v>
      </c>
      <c r="E47" s="15" t="n">
        <v>2.5</v>
      </c>
      <c r="F47" s="15" t="n">
        <v>14.7</v>
      </c>
      <c r="G47" s="27" t="n">
        <f aca="false">F47*4+E47*9+D47*4</f>
        <v>92.9</v>
      </c>
      <c r="H47" s="15" t="n">
        <v>0.02</v>
      </c>
      <c r="I47" s="15" t="n">
        <v>0.6</v>
      </c>
      <c r="J47" s="15" t="n">
        <v>0.1</v>
      </c>
      <c r="K47" s="15" t="n">
        <v>0.1</v>
      </c>
      <c r="L47" s="15" t="n">
        <v>120.3</v>
      </c>
      <c r="M47" s="15" t="n">
        <v>90</v>
      </c>
      <c r="N47" s="15" t="n">
        <v>14</v>
      </c>
      <c r="O47" s="15" t="n">
        <v>0.13</v>
      </c>
    </row>
    <row r="48" customFormat="false" ht="17.1" hidden="false" customHeight="true" outlineLevel="0" collapsed="false">
      <c r="A48" s="12"/>
      <c r="B48" s="13" t="s">
        <v>25</v>
      </c>
      <c r="C48" s="14" t="n">
        <v>25</v>
      </c>
      <c r="D48" s="27" t="n">
        <v>1.6875</v>
      </c>
      <c r="E48" s="27" t="n">
        <v>0.215</v>
      </c>
      <c r="F48" s="27" t="n">
        <v>12.5375</v>
      </c>
      <c r="G48" s="27" t="n">
        <f aca="false">F48*4+E48*9+D48*4</f>
        <v>58.835</v>
      </c>
      <c r="H48" s="27" t="n">
        <v>0.03</v>
      </c>
      <c r="I48" s="27" t="n">
        <v>0</v>
      </c>
      <c r="J48" s="27" t="n">
        <v>0</v>
      </c>
      <c r="K48" s="27" t="n">
        <v>0.275</v>
      </c>
      <c r="L48" s="27" t="n">
        <v>5</v>
      </c>
      <c r="M48" s="27" t="n">
        <v>16.25</v>
      </c>
      <c r="N48" s="27" t="n">
        <v>3.5</v>
      </c>
      <c r="O48" s="27" t="n">
        <v>0.275</v>
      </c>
    </row>
    <row r="49" customFormat="false" ht="17.1" hidden="false" customHeight="true" outlineLevel="0" collapsed="false">
      <c r="A49" s="12"/>
      <c r="B49" s="13" t="s">
        <v>36</v>
      </c>
      <c r="C49" s="14" t="n">
        <v>25</v>
      </c>
      <c r="D49" s="15" t="n">
        <v>1.6625</v>
      </c>
      <c r="E49" s="15" t="n">
        <v>0.3</v>
      </c>
      <c r="F49" s="15" t="n">
        <v>10.4625</v>
      </c>
      <c r="G49" s="27" t="n">
        <f aca="false">F49*4+E49*9+D49*4</f>
        <v>51.2</v>
      </c>
      <c r="H49" s="15" t="n">
        <v>0.13125</v>
      </c>
      <c r="I49" s="15" t="n">
        <v>0.175</v>
      </c>
      <c r="J49" s="15" t="n">
        <v>0</v>
      </c>
      <c r="K49" s="15" t="n">
        <v>0.13125</v>
      </c>
      <c r="L49" s="15" t="n">
        <v>31.9375</v>
      </c>
      <c r="M49" s="15" t="n">
        <v>54.6875</v>
      </c>
      <c r="N49" s="15" t="n">
        <v>17.5</v>
      </c>
      <c r="O49" s="15" t="n">
        <v>1.225</v>
      </c>
    </row>
    <row r="50" customFormat="false" ht="17.1" hidden="false" customHeight="true" outlineLevel="0" collapsed="false">
      <c r="A50" s="12"/>
      <c r="B50" s="13" t="s">
        <v>57</v>
      </c>
      <c r="C50" s="14" t="n">
        <v>150</v>
      </c>
      <c r="D50" s="15" t="n">
        <v>0.753012048192771</v>
      </c>
      <c r="E50" s="15" t="n">
        <v>0</v>
      </c>
      <c r="F50" s="15" t="n">
        <v>15.210843373494</v>
      </c>
      <c r="G50" s="27" t="n">
        <f aca="false">F50*4+E50*9+D50*4</f>
        <v>63.855421686747</v>
      </c>
      <c r="H50" s="15" t="n">
        <v>0.0150602409638554</v>
      </c>
      <c r="I50" s="15" t="n">
        <v>3.01204819277108</v>
      </c>
      <c r="J50" s="15" t="n">
        <v>0</v>
      </c>
      <c r="K50" s="15" t="n">
        <v>0.150602409638554</v>
      </c>
      <c r="L50" s="15" t="n">
        <v>10.5421686746988</v>
      </c>
      <c r="M50" s="15" t="n">
        <v>10.5421686746988</v>
      </c>
      <c r="N50" s="15" t="n">
        <v>6.02409638554217</v>
      </c>
      <c r="O50" s="15" t="n">
        <v>2.10843373493976</v>
      </c>
    </row>
    <row r="51" customFormat="false" ht="17.1" hidden="false" customHeight="true" outlineLevel="0" collapsed="false">
      <c r="A51" s="20"/>
      <c r="B51" s="21" t="s">
        <v>27</v>
      </c>
      <c r="C51" s="22" t="n">
        <f aca="false">SUM(C44:C50)</f>
        <v>690</v>
      </c>
      <c r="D51" s="23" t="n">
        <f aca="false">SUM(D44:D50)</f>
        <v>24.5237120481928</v>
      </c>
      <c r="E51" s="23" t="n">
        <f aca="false">SUM(E44:E50)</f>
        <v>19.44602</v>
      </c>
      <c r="F51" s="23" t="n">
        <f aca="false">SUM(F44:F50)</f>
        <v>99.764723373494</v>
      </c>
      <c r="G51" s="23" t="n">
        <f aca="false">SUM(G44:G50)</f>
        <v>672.167921686747</v>
      </c>
      <c r="H51" s="23" t="n">
        <f aca="false">SUM(H44:H50)</f>
        <v>0.537150240963855</v>
      </c>
      <c r="I51" s="23" t="n">
        <f aca="false">SUM(I44:I50)</f>
        <v>21.0550481927711</v>
      </c>
      <c r="J51" s="23" t="n">
        <f aca="false">SUM(J44:J50)</f>
        <v>1.31</v>
      </c>
      <c r="K51" s="23" t="n">
        <f aca="false">SUM(K44:K50)</f>
        <v>4.12785240963855</v>
      </c>
      <c r="L51" s="23" t="n">
        <f aca="false">SUM(L44:L50)</f>
        <v>286.468568674699</v>
      </c>
      <c r="M51" s="23" t="n">
        <f aca="false">SUM(M44:M50)</f>
        <v>488.337268674699</v>
      </c>
      <c r="N51" s="23" t="n">
        <f aca="false">SUM(N44:N50)</f>
        <v>218.821096385542</v>
      </c>
      <c r="O51" s="23" t="n">
        <f aca="false">SUM(O44:O50)</f>
        <v>38.4002737349398</v>
      </c>
    </row>
    <row r="52" customFormat="false" ht="17.1" hidden="false" customHeight="true" outlineLevel="0" collapsed="false">
      <c r="A52" s="28" t="s">
        <v>29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customFormat="false" ht="17.1" hidden="false" customHeight="true" outlineLevel="0" collapsed="false">
      <c r="A53" s="56" t="n">
        <v>104</v>
      </c>
      <c r="B53" s="57" t="s">
        <v>58</v>
      </c>
      <c r="C53" s="58" t="n">
        <v>270</v>
      </c>
      <c r="D53" s="32" t="n">
        <f aca="false">2.19+3.99</f>
        <v>6.18</v>
      </c>
      <c r="E53" s="32" t="n">
        <f aca="false">2.78+2.74</f>
        <v>5.52</v>
      </c>
      <c r="F53" s="32" t="n">
        <f aca="false">15.39+0.15</f>
        <v>15.54</v>
      </c>
      <c r="G53" s="32" t="n">
        <f aca="false">D53*4+E53*9+F53*4</f>
        <v>136.56</v>
      </c>
      <c r="H53" s="32" t="n">
        <v>0.12</v>
      </c>
      <c r="I53" s="32" t="n">
        <v>11.07</v>
      </c>
      <c r="J53" s="32" t="n">
        <v>0</v>
      </c>
      <c r="K53" s="32" t="n">
        <v>0.5</v>
      </c>
      <c r="L53" s="32" t="n">
        <v>29.7</v>
      </c>
      <c r="M53" s="32" t="n">
        <v>72.22</v>
      </c>
      <c r="N53" s="32" t="n">
        <v>29.6</v>
      </c>
      <c r="O53" s="34" t="n">
        <v>1.15</v>
      </c>
    </row>
    <row r="54" customFormat="false" ht="17.1" hidden="false" customHeight="true" outlineLevel="0" collapsed="false">
      <c r="A54" s="59" t="n">
        <v>223</v>
      </c>
      <c r="B54" s="25" t="s">
        <v>59</v>
      </c>
      <c r="C54" s="26" t="n">
        <v>185</v>
      </c>
      <c r="D54" s="60" t="n">
        <v>20.87</v>
      </c>
      <c r="E54" s="60" t="n">
        <v>14.36</v>
      </c>
      <c r="F54" s="60" t="n">
        <v>32.35</v>
      </c>
      <c r="G54" s="32" t="n">
        <f aca="false">D54*4+E54*9+F54*4</f>
        <v>342.12</v>
      </c>
      <c r="H54" s="60" t="n">
        <v>0.07</v>
      </c>
      <c r="I54" s="60" t="n">
        <v>0.94</v>
      </c>
      <c r="J54" s="60" t="n">
        <v>0.88</v>
      </c>
      <c r="K54" s="33" t="n">
        <v>0.4</v>
      </c>
      <c r="L54" s="60" t="n">
        <v>184.9</v>
      </c>
      <c r="M54" s="60" t="n">
        <v>256.21</v>
      </c>
      <c r="N54" s="60" t="n">
        <v>29.3</v>
      </c>
      <c r="O54" s="60" t="n">
        <v>1.34</v>
      </c>
    </row>
    <row r="55" customFormat="false" ht="17.1" hidden="false" customHeight="true" outlineLevel="0" collapsed="false">
      <c r="A55" s="59"/>
      <c r="B55" s="30" t="s">
        <v>60</v>
      </c>
      <c r="C55" s="31" t="n">
        <v>35</v>
      </c>
      <c r="D55" s="32" t="n">
        <v>0.49</v>
      </c>
      <c r="E55" s="32" t="n">
        <v>1.75</v>
      </c>
      <c r="F55" s="32" t="n">
        <f aca="false">2.05+9.98</f>
        <v>12.03</v>
      </c>
      <c r="G55" s="19" t="n">
        <f aca="false">D55*4+E55*9+F55*4</f>
        <v>65.83</v>
      </c>
      <c r="H55" s="32" t="n">
        <v>0.01</v>
      </c>
      <c r="I55" s="32" t="n">
        <v>0.01</v>
      </c>
      <c r="J55" s="32" t="n">
        <v>0.01</v>
      </c>
      <c r="K55" s="33" t="n">
        <v>0</v>
      </c>
      <c r="L55" s="32" t="n">
        <f aca="false">9.55+0.3</f>
        <v>9.85</v>
      </c>
      <c r="M55" s="32" t="n">
        <v>7.95</v>
      </c>
      <c r="N55" s="32" t="n">
        <v>1.84</v>
      </c>
      <c r="O55" s="34" t="n">
        <f aca="false">0.07+0.03</f>
        <v>0.1</v>
      </c>
    </row>
    <row r="56" customFormat="false" ht="17.1" hidden="false" customHeight="true" outlineLevel="0" collapsed="false">
      <c r="A56" s="59"/>
      <c r="B56" s="61" t="s">
        <v>61</v>
      </c>
      <c r="C56" s="37" t="n">
        <v>200</v>
      </c>
      <c r="D56" s="60" t="n">
        <v>0.52</v>
      </c>
      <c r="E56" s="60" t="n">
        <v>0.18</v>
      </c>
      <c r="F56" s="60" t="n">
        <v>28.86</v>
      </c>
      <c r="G56" s="32" t="n">
        <f aca="false">D56*4+E56*9+F56*4</f>
        <v>119.14</v>
      </c>
      <c r="H56" s="60" t="n">
        <v>0.014</v>
      </c>
      <c r="I56" s="60" t="n">
        <v>27.6</v>
      </c>
      <c r="J56" s="60" t="n">
        <v>0</v>
      </c>
      <c r="K56" s="60" t="n">
        <v>0</v>
      </c>
      <c r="L56" s="60" t="n">
        <v>23.7</v>
      </c>
      <c r="M56" s="60" t="n">
        <v>18.4</v>
      </c>
      <c r="N56" s="60" t="n">
        <v>13.4</v>
      </c>
      <c r="O56" s="60" t="n">
        <v>0.712</v>
      </c>
    </row>
    <row r="57" customFormat="false" ht="17.1" hidden="false" customHeight="true" outlineLevel="0" collapsed="false">
      <c r="A57" s="59"/>
      <c r="B57" s="30" t="s">
        <v>35</v>
      </c>
      <c r="C57" s="26" t="n">
        <v>40</v>
      </c>
      <c r="D57" s="62" t="n">
        <v>2.7</v>
      </c>
      <c r="E57" s="62" t="n">
        <v>0.34</v>
      </c>
      <c r="F57" s="62" t="n">
        <v>20.06</v>
      </c>
      <c r="G57" s="32" t="n">
        <f aca="false">D57*4+E57*9+F57*4</f>
        <v>94.1</v>
      </c>
      <c r="H57" s="62" t="n">
        <v>0.04</v>
      </c>
      <c r="I57" s="62" t="n">
        <v>0</v>
      </c>
      <c r="J57" s="62" t="n">
        <v>0</v>
      </c>
      <c r="K57" s="62" t="n">
        <v>0.44</v>
      </c>
      <c r="L57" s="62" t="n">
        <v>8</v>
      </c>
      <c r="M57" s="62" t="n">
        <v>26</v>
      </c>
      <c r="N57" s="62" t="n">
        <v>5.6</v>
      </c>
      <c r="O57" s="62" t="n">
        <v>0.44</v>
      </c>
    </row>
    <row r="58" customFormat="false" ht="17.1" hidden="false" customHeight="true" outlineLevel="0" collapsed="false">
      <c r="A58" s="29"/>
      <c r="B58" s="30" t="s">
        <v>36</v>
      </c>
      <c r="C58" s="31" t="n">
        <v>40</v>
      </c>
      <c r="D58" s="32" t="n">
        <v>2.66</v>
      </c>
      <c r="E58" s="32" t="n">
        <v>0.48</v>
      </c>
      <c r="F58" s="32" t="n">
        <v>16.74</v>
      </c>
      <c r="G58" s="32" t="n">
        <f aca="false">D58*4+E58*9+F58*4</f>
        <v>81.92</v>
      </c>
      <c r="H58" s="32" t="n">
        <v>0.22</v>
      </c>
      <c r="I58" s="32" t="n">
        <v>0.28</v>
      </c>
      <c r="J58" s="32" t="n">
        <v>0</v>
      </c>
      <c r="K58" s="32" t="n">
        <v>0.22</v>
      </c>
      <c r="L58" s="32" t="n">
        <v>51.1</v>
      </c>
      <c r="M58" s="32" t="n">
        <v>87.5</v>
      </c>
      <c r="N58" s="32" t="n">
        <v>28</v>
      </c>
      <c r="O58" s="34" t="n">
        <v>1.96</v>
      </c>
    </row>
    <row r="59" customFormat="false" ht="17.1" hidden="false" customHeight="true" outlineLevel="0" collapsed="false">
      <c r="A59" s="29"/>
      <c r="B59" s="30" t="s">
        <v>62</v>
      </c>
      <c r="C59" s="31" t="n">
        <v>180</v>
      </c>
      <c r="D59" s="32" t="n">
        <v>4.37</v>
      </c>
      <c r="E59" s="32" t="n">
        <f aca="false">2.7*1.8</f>
        <v>4.86</v>
      </c>
      <c r="F59" s="32" t="n">
        <v>7.175</v>
      </c>
      <c r="G59" s="32" t="n">
        <f aca="false">D59*4+E59*9+F59*4</f>
        <v>89.92</v>
      </c>
      <c r="H59" s="32" t="n">
        <v>0.035</v>
      </c>
      <c r="I59" s="32" t="n">
        <v>0.52</v>
      </c>
      <c r="J59" s="32" t="n">
        <v>0.35</v>
      </c>
      <c r="K59" s="32" t="n">
        <v>0.5</v>
      </c>
      <c r="L59" s="32" t="n">
        <v>217</v>
      </c>
      <c r="M59" s="32" t="n">
        <v>57.96</v>
      </c>
      <c r="N59" s="32" t="n">
        <v>24.5</v>
      </c>
      <c r="O59" s="32" t="n">
        <v>0.175</v>
      </c>
    </row>
    <row r="60" customFormat="false" ht="17.1" hidden="false" customHeight="true" outlineLevel="0" collapsed="false">
      <c r="A60" s="50"/>
      <c r="B60" s="51" t="s">
        <v>37</v>
      </c>
      <c r="C60" s="52" t="n">
        <f aca="false">SUM(C53:C59)+270</f>
        <v>1220</v>
      </c>
      <c r="D60" s="53" t="n">
        <f aca="false">SUM(D53:D59)</f>
        <v>37.79</v>
      </c>
      <c r="E60" s="53" t="n">
        <f aca="false">SUM(E53:E59)</f>
        <v>27.49</v>
      </c>
      <c r="F60" s="53" t="n">
        <f aca="false">SUM(F53:F59)</f>
        <v>132.755</v>
      </c>
      <c r="G60" s="53" t="n">
        <f aca="false">SUM(G53:G59)</f>
        <v>929.59</v>
      </c>
      <c r="H60" s="53" t="n">
        <f aca="false">SUM(H53:H59)</f>
        <v>0.509</v>
      </c>
      <c r="I60" s="53" t="n">
        <f aca="false">SUM(I53:I59)</f>
        <v>40.42</v>
      </c>
      <c r="J60" s="53" t="n">
        <f aca="false">SUM(J53:J59)</f>
        <v>1.24</v>
      </c>
      <c r="K60" s="53" t="n">
        <f aca="false">SUM(K53:K59)</f>
        <v>2.06</v>
      </c>
      <c r="L60" s="53" t="n">
        <f aca="false">SUM(L53:L59)</f>
        <v>524.25</v>
      </c>
      <c r="M60" s="53" t="n">
        <f aca="false">SUM(M53:M59)</f>
        <v>526.24</v>
      </c>
      <c r="N60" s="53" t="n">
        <f aca="false">SUM(N53:N59)</f>
        <v>132.24</v>
      </c>
      <c r="O60" s="53" t="n">
        <f aca="false">SUM(O53:O59)</f>
        <v>5.877</v>
      </c>
    </row>
    <row r="61" customFormat="false" ht="17.1" hidden="false" customHeight="true" outlineLevel="0" collapsed="false">
      <c r="A61" s="54" t="s">
        <v>63</v>
      </c>
      <c r="B61" s="54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</row>
    <row r="62" customFormat="false" ht="17.1" hidden="false" customHeight="true" outlineLevel="0" collapsed="false">
      <c r="A62" s="28" t="s">
        <v>39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customFormat="false" ht="17.1" hidden="false" customHeight="true" outlineLevel="0" collapsed="false">
      <c r="A63" s="12"/>
      <c r="B63" s="13" t="s">
        <v>64</v>
      </c>
      <c r="C63" s="14" t="n">
        <v>80</v>
      </c>
      <c r="D63" s="15" t="n">
        <v>1.0507</v>
      </c>
      <c r="E63" s="15" t="n">
        <v>0.19152</v>
      </c>
      <c r="F63" s="15" t="n">
        <v>3.63888</v>
      </c>
      <c r="G63" s="15" t="n">
        <f aca="false">F63*4+E63*9+D63*4</f>
        <v>20.482</v>
      </c>
      <c r="H63" s="15" t="n">
        <v>0.06384</v>
      </c>
      <c r="I63" s="15" t="n">
        <v>16.758</v>
      </c>
      <c r="J63" s="15" t="n">
        <v>0</v>
      </c>
      <c r="K63" s="15" t="n">
        <v>0.665</v>
      </c>
      <c r="L63" s="15" t="n">
        <v>13.4064</v>
      </c>
      <c r="M63" s="15" t="n">
        <v>24.8976</v>
      </c>
      <c r="N63" s="15" t="n">
        <v>19.152</v>
      </c>
      <c r="O63" s="15" t="n">
        <v>0.86184</v>
      </c>
    </row>
    <row r="64" customFormat="false" ht="17.1" hidden="false" customHeight="true" outlineLevel="0" collapsed="false">
      <c r="A64" s="12" t="s">
        <v>65</v>
      </c>
      <c r="B64" s="13" t="s">
        <v>66</v>
      </c>
      <c r="C64" s="14" t="n">
        <v>110</v>
      </c>
      <c r="D64" s="27" t="n">
        <f aca="false">6.4+1.33</f>
        <v>7.73</v>
      </c>
      <c r="E64" s="27" t="n">
        <f aca="false">4.08+4.61</f>
        <v>8.69</v>
      </c>
      <c r="F64" s="27" t="n">
        <f aca="false">5.8+4.9</f>
        <v>10.7</v>
      </c>
      <c r="G64" s="15" t="n">
        <f aca="false">F64*4+E64*9+D64*4</f>
        <v>151.93</v>
      </c>
      <c r="H64" s="27" t="n">
        <v>0.056</v>
      </c>
      <c r="I64" s="27" t="n">
        <f aca="false">2.67+0.16</f>
        <v>2.83</v>
      </c>
      <c r="J64" s="27" t="n">
        <v>0.41</v>
      </c>
      <c r="K64" s="27" t="n">
        <v>0</v>
      </c>
      <c r="L64" s="27" t="n">
        <f aca="false">35.72+33.4</f>
        <v>69.12</v>
      </c>
      <c r="M64" s="27" t="n">
        <f aca="false">61.69+29.09</f>
        <v>90.78</v>
      </c>
      <c r="N64" s="27" t="n">
        <f aca="false">14.12+5.84</f>
        <v>19.96</v>
      </c>
      <c r="O64" s="27" t="n">
        <f aca="false">0.372+0.14</f>
        <v>0.512</v>
      </c>
    </row>
    <row r="65" customFormat="false" ht="17.1" hidden="false" customHeight="true" outlineLevel="0" collapsed="false">
      <c r="A65" s="12" t="n">
        <v>312</v>
      </c>
      <c r="B65" s="13" t="s">
        <v>48</v>
      </c>
      <c r="C65" s="14" t="n">
        <v>150</v>
      </c>
      <c r="D65" s="15" t="n">
        <v>3.4578</v>
      </c>
      <c r="E65" s="15" t="n">
        <v>5.424</v>
      </c>
      <c r="F65" s="15" t="n">
        <v>23.052</v>
      </c>
      <c r="G65" s="15" t="n">
        <f aca="false">F65*4+E65*9+D65*4</f>
        <v>154.8552</v>
      </c>
      <c r="H65" s="15" t="n">
        <v>0.1582</v>
      </c>
      <c r="I65" s="15" t="n">
        <v>20.453</v>
      </c>
      <c r="J65" s="15" t="n">
        <v>0</v>
      </c>
      <c r="K65" s="15" t="n">
        <v>0.2034</v>
      </c>
      <c r="L65" s="15" t="n">
        <v>41.697</v>
      </c>
      <c r="M65" s="15" t="n">
        <v>97.745</v>
      </c>
      <c r="N65" s="15" t="n">
        <v>31.3575</v>
      </c>
      <c r="O65" s="15" t="n">
        <v>1.1413</v>
      </c>
    </row>
    <row r="66" customFormat="false" ht="17.1" hidden="false" customHeight="true" outlineLevel="0" collapsed="false">
      <c r="A66" s="12" t="n">
        <v>377</v>
      </c>
      <c r="B66" s="13" t="s">
        <v>67</v>
      </c>
      <c r="C66" s="14" t="n">
        <v>200</v>
      </c>
      <c r="D66" s="19" t="n">
        <v>0.13</v>
      </c>
      <c r="E66" s="19" t="n">
        <v>0.018</v>
      </c>
      <c r="F66" s="19" t="n">
        <f aca="false">15.2-4.95</f>
        <v>10.25</v>
      </c>
      <c r="G66" s="15" t="n">
        <f aca="false">F66*4+E66*9+D66*4</f>
        <v>41.682</v>
      </c>
      <c r="H66" s="19" t="n">
        <v>0</v>
      </c>
      <c r="I66" s="19" t="n">
        <v>2.83</v>
      </c>
      <c r="J66" s="19" t="n">
        <v>0</v>
      </c>
      <c r="K66" s="19" t="n">
        <v>0.05</v>
      </c>
      <c r="L66" s="19" t="n">
        <v>14.05</v>
      </c>
      <c r="M66" s="19" t="n">
        <v>4.4</v>
      </c>
      <c r="N66" s="19" t="n">
        <v>2.4</v>
      </c>
      <c r="O66" s="19" t="n">
        <v>0.38</v>
      </c>
    </row>
    <row r="67" customFormat="false" ht="17.1" hidden="false" customHeight="true" outlineLevel="0" collapsed="false">
      <c r="A67" s="12"/>
      <c r="B67" s="13" t="s">
        <v>36</v>
      </c>
      <c r="C67" s="14" t="n">
        <v>25</v>
      </c>
      <c r="D67" s="15" t="n">
        <v>1.6625</v>
      </c>
      <c r="E67" s="15" t="n">
        <v>0.3</v>
      </c>
      <c r="F67" s="15" t="n">
        <v>10.4625</v>
      </c>
      <c r="G67" s="15" t="n">
        <f aca="false">F67*4+E67*9+D67*4</f>
        <v>51.2</v>
      </c>
      <c r="H67" s="15" t="n">
        <v>0.13125</v>
      </c>
      <c r="I67" s="15" t="n">
        <v>0.175</v>
      </c>
      <c r="J67" s="15" t="n">
        <v>0</v>
      </c>
      <c r="K67" s="15" t="n">
        <v>0.13125</v>
      </c>
      <c r="L67" s="15" t="n">
        <v>31.9375</v>
      </c>
      <c r="M67" s="15" t="n">
        <v>54.6875</v>
      </c>
      <c r="N67" s="15" t="n">
        <v>17.5</v>
      </c>
      <c r="O67" s="15" t="n">
        <v>1.225</v>
      </c>
    </row>
    <row r="68" customFormat="false" ht="17.1" hidden="false" customHeight="true" outlineLevel="0" collapsed="false">
      <c r="A68" s="46" t="s">
        <v>42</v>
      </c>
      <c r="B68" s="13" t="s">
        <v>68</v>
      </c>
      <c r="C68" s="14" t="n">
        <v>50</v>
      </c>
      <c r="D68" s="15" t="n">
        <v>3.1</v>
      </c>
      <c r="E68" s="19" t="n">
        <v>4.3</v>
      </c>
      <c r="F68" s="19" t="n">
        <v>23.8</v>
      </c>
      <c r="G68" s="15" t="n">
        <f aca="false">F68*4+E68*9+D68*4</f>
        <v>146.3</v>
      </c>
      <c r="H68" s="19" t="n">
        <v>0.055</v>
      </c>
      <c r="I68" s="19" t="n">
        <v>1.7</v>
      </c>
      <c r="J68" s="19" t="n">
        <v>0.62</v>
      </c>
      <c r="K68" s="19" t="n">
        <v>0.605</v>
      </c>
      <c r="L68" s="19" t="n">
        <v>26.7</v>
      </c>
      <c r="M68" s="19" t="n">
        <v>40.4</v>
      </c>
      <c r="N68" s="19" t="n">
        <v>7.3</v>
      </c>
      <c r="O68" s="19" t="n">
        <v>0.172</v>
      </c>
    </row>
    <row r="69" customFormat="false" ht="17.1" hidden="false" customHeight="true" outlineLevel="0" collapsed="false">
      <c r="A69" s="20"/>
      <c r="B69" s="21" t="s">
        <v>27</v>
      </c>
      <c r="C69" s="22" t="n">
        <f aca="false">SUM(C63:C68)</f>
        <v>615</v>
      </c>
      <c r="D69" s="23" t="n">
        <f aca="false">SUM(D63:D68)</f>
        <v>17.131</v>
      </c>
      <c r="E69" s="23" t="n">
        <f aca="false">SUM(E63:E68)</f>
        <v>18.92352</v>
      </c>
      <c r="F69" s="23" t="n">
        <f aca="false">SUM(F63:F68)</f>
        <v>81.90338</v>
      </c>
      <c r="G69" s="23" t="n">
        <f aca="false">SUM(G63:G68)</f>
        <v>566.4492</v>
      </c>
      <c r="H69" s="23" t="n">
        <f aca="false">SUM(H63:H68)</f>
        <v>0.46429</v>
      </c>
      <c r="I69" s="23" t="n">
        <f aca="false">SUM(I63:I68)</f>
        <v>44.746</v>
      </c>
      <c r="J69" s="23" t="n">
        <f aca="false">SUM(J63:J68)</f>
        <v>1.03</v>
      </c>
      <c r="K69" s="23" t="n">
        <f aca="false">SUM(K63:K68)</f>
        <v>1.65465</v>
      </c>
      <c r="L69" s="23" t="n">
        <f aca="false">SUM(L63:L68)</f>
        <v>196.9109</v>
      </c>
      <c r="M69" s="23" t="n">
        <f aca="false">SUM(M63:M68)</f>
        <v>312.9101</v>
      </c>
      <c r="N69" s="23" t="n">
        <f aca="false">SUM(N63:N68)</f>
        <v>97.6695</v>
      </c>
      <c r="O69" s="23" t="n">
        <f aca="false">SUM(O63:O68)</f>
        <v>4.29214</v>
      </c>
    </row>
    <row r="70" customFormat="false" ht="17.1" hidden="false" customHeight="true" outlineLevel="0" collapsed="false">
      <c r="A70" s="28" t="s">
        <v>29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customFormat="false" ht="17.1" hidden="false" customHeight="true" outlineLevel="0" collapsed="false">
      <c r="A71" s="29" t="n">
        <v>96</v>
      </c>
      <c r="B71" s="61" t="s">
        <v>69</v>
      </c>
      <c r="C71" s="37" t="n">
        <v>250</v>
      </c>
      <c r="D71" s="27" t="n">
        <v>2.02</v>
      </c>
      <c r="E71" s="27" t="n">
        <v>5.09</v>
      </c>
      <c r="F71" s="27" t="n">
        <v>11.98</v>
      </c>
      <c r="G71" s="27" t="n">
        <f aca="false">D71*4+E71*9+F71*4</f>
        <v>101.81</v>
      </c>
      <c r="H71" s="27" t="n">
        <v>0.09</v>
      </c>
      <c r="I71" s="27" t="n">
        <v>8.38</v>
      </c>
      <c r="J71" s="27" t="n">
        <v>0</v>
      </c>
      <c r="K71" s="27" t="n">
        <v>0.5</v>
      </c>
      <c r="L71" s="27" t="n">
        <v>29.15</v>
      </c>
      <c r="M71" s="27" t="n">
        <v>56.73</v>
      </c>
      <c r="N71" s="27" t="n">
        <v>24.18</v>
      </c>
      <c r="O71" s="49" t="n">
        <v>0.93</v>
      </c>
    </row>
    <row r="72" customFormat="false" ht="17.1" hidden="false" customHeight="true" outlineLevel="0" collapsed="false">
      <c r="A72" s="29"/>
      <c r="B72" s="30" t="s">
        <v>70</v>
      </c>
      <c r="C72" s="31" t="n">
        <v>85</v>
      </c>
      <c r="D72" s="60" t="n">
        <v>19.3</v>
      </c>
      <c r="E72" s="60" t="n">
        <v>16</v>
      </c>
      <c r="F72" s="60" t="n">
        <v>0.06</v>
      </c>
      <c r="G72" s="27" t="n">
        <f aca="false">D72*4+E72*9+F72*4</f>
        <v>221.44</v>
      </c>
      <c r="H72" s="60" t="n">
        <v>0.06</v>
      </c>
      <c r="I72" s="60" t="n">
        <v>2.08</v>
      </c>
      <c r="J72" s="60" t="n">
        <v>0.9</v>
      </c>
      <c r="K72" s="27" t="n">
        <v>0.3</v>
      </c>
      <c r="L72" s="60" t="n">
        <v>43.65</v>
      </c>
      <c r="M72" s="60" t="n">
        <v>149.58</v>
      </c>
      <c r="N72" s="60" t="n">
        <v>19.25</v>
      </c>
      <c r="O72" s="60" t="n">
        <v>1.71</v>
      </c>
    </row>
    <row r="73" customFormat="false" ht="17.1" hidden="false" customHeight="true" outlineLevel="0" collapsed="false">
      <c r="A73" s="59" t="n">
        <v>143</v>
      </c>
      <c r="B73" s="25" t="s">
        <v>71</v>
      </c>
      <c r="C73" s="26" t="n">
        <v>150</v>
      </c>
      <c r="D73" s="33" t="n">
        <v>3.29</v>
      </c>
      <c r="E73" s="33" t="n">
        <v>13.61</v>
      </c>
      <c r="F73" s="33" t="n">
        <v>16.65</v>
      </c>
      <c r="G73" s="27" t="n">
        <f aca="false">D73*4+E73*9+F73*4</f>
        <v>202.25</v>
      </c>
      <c r="H73" s="33" t="n">
        <v>0.1</v>
      </c>
      <c r="I73" s="33" t="n">
        <v>23.49</v>
      </c>
      <c r="J73" s="33" t="n">
        <v>0.97</v>
      </c>
      <c r="K73" s="27" t="n">
        <v>1.2</v>
      </c>
      <c r="L73" s="33" t="n">
        <v>66</v>
      </c>
      <c r="M73" s="33" t="n">
        <v>75.71</v>
      </c>
      <c r="N73" s="33" t="n">
        <v>30.13</v>
      </c>
      <c r="O73" s="35" t="n">
        <v>1.24</v>
      </c>
    </row>
    <row r="74" customFormat="false" ht="17.1" hidden="false" customHeight="true" outlineLevel="0" collapsed="false">
      <c r="A74" s="29"/>
      <c r="B74" s="30" t="s">
        <v>72</v>
      </c>
      <c r="C74" s="31" t="n">
        <v>200</v>
      </c>
      <c r="D74" s="32" t="n">
        <v>1</v>
      </c>
      <c r="E74" s="32" t="n">
        <v>0.5</v>
      </c>
      <c r="F74" s="32" t="n">
        <v>25.13</v>
      </c>
      <c r="G74" s="27" t="n">
        <f aca="false">D74*4+E74*9+F74*4</f>
        <v>109.02</v>
      </c>
      <c r="H74" s="32" t="n">
        <v>0.08</v>
      </c>
      <c r="I74" s="32" t="n">
        <v>10</v>
      </c>
      <c r="J74" s="32" t="n">
        <v>0</v>
      </c>
      <c r="K74" s="32" t="n">
        <v>0.65</v>
      </c>
      <c r="L74" s="32" t="n">
        <v>50</v>
      </c>
      <c r="M74" s="32" t="n">
        <v>36</v>
      </c>
      <c r="N74" s="32" t="n">
        <v>28.3</v>
      </c>
      <c r="O74" s="34" t="n">
        <v>1</v>
      </c>
    </row>
    <row r="75" customFormat="false" ht="17.1" hidden="false" customHeight="true" outlineLevel="0" collapsed="false">
      <c r="A75" s="59"/>
      <c r="B75" s="30" t="s">
        <v>35</v>
      </c>
      <c r="C75" s="26" t="n">
        <v>40</v>
      </c>
      <c r="D75" s="62" t="n">
        <v>2.7</v>
      </c>
      <c r="E75" s="62" t="n">
        <v>0.34</v>
      </c>
      <c r="F75" s="62" t="n">
        <v>20.06</v>
      </c>
      <c r="G75" s="27" t="n">
        <f aca="false">D75*4+E75*9+F75*4</f>
        <v>94.1</v>
      </c>
      <c r="H75" s="62" t="n">
        <v>0.04</v>
      </c>
      <c r="I75" s="62" t="n">
        <v>0</v>
      </c>
      <c r="J75" s="62" t="n">
        <v>0</v>
      </c>
      <c r="K75" s="62" t="n">
        <v>0.44</v>
      </c>
      <c r="L75" s="62" t="n">
        <v>8</v>
      </c>
      <c r="M75" s="62" t="n">
        <v>26</v>
      </c>
      <c r="N75" s="62" t="n">
        <v>5.6</v>
      </c>
      <c r="O75" s="62" t="n">
        <v>0.44</v>
      </c>
    </row>
    <row r="76" customFormat="false" ht="17.1" hidden="false" customHeight="true" outlineLevel="0" collapsed="false">
      <c r="A76" s="29"/>
      <c r="B76" s="30" t="s">
        <v>36</v>
      </c>
      <c r="C76" s="31" t="n">
        <v>20</v>
      </c>
      <c r="D76" s="33" t="n">
        <v>1.33</v>
      </c>
      <c r="E76" s="33" t="n">
        <v>0.24</v>
      </c>
      <c r="F76" s="33" t="n">
        <v>8.37</v>
      </c>
      <c r="G76" s="27" t="n">
        <f aca="false">D76*4+E76*9+F76*4</f>
        <v>40.96</v>
      </c>
      <c r="H76" s="33" t="n">
        <v>0.11</v>
      </c>
      <c r="I76" s="33" t="n">
        <v>0.14</v>
      </c>
      <c r="J76" s="33" t="n">
        <v>0</v>
      </c>
      <c r="K76" s="33" t="n">
        <v>0.11</v>
      </c>
      <c r="L76" s="33" t="n">
        <v>25.55</v>
      </c>
      <c r="M76" s="33" t="n">
        <v>43.75</v>
      </c>
      <c r="N76" s="33" t="n">
        <v>14</v>
      </c>
      <c r="O76" s="35" t="n">
        <v>0.98</v>
      </c>
    </row>
    <row r="77" customFormat="false" ht="17.1" hidden="false" customHeight="true" outlineLevel="0" collapsed="false">
      <c r="A77" s="29"/>
      <c r="B77" s="30" t="s">
        <v>50</v>
      </c>
      <c r="C77" s="48" t="n">
        <v>200</v>
      </c>
      <c r="D77" s="27" t="n">
        <v>5.8</v>
      </c>
      <c r="E77" s="27" t="n">
        <v>5</v>
      </c>
      <c r="F77" s="27" t="n">
        <v>9.6</v>
      </c>
      <c r="G77" s="27" t="n">
        <v>107</v>
      </c>
      <c r="H77" s="27" t="n">
        <v>0.08</v>
      </c>
      <c r="I77" s="27" t="n">
        <v>2.6</v>
      </c>
      <c r="J77" s="27" t="n">
        <v>0.4</v>
      </c>
      <c r="K77" s="27" t="n">
        <v>0.5</v>
      </c>
      <c r="L77" s="27" t="n">
        <v>240</v>
      </c>
      <c r="M77" s="27" t="n">
        <v>180</v>
      </c>
      <c r="N77" s="27" t="n">
        <v>28</v>
      </c>
      <c r="O77" s="49" t="n">
        <v>0.2</v>
      </c>
    </row>
    <row r="78" customFormat="false" ht="17.1" hidden="false" customHeight="true" outlineLevel="0" collapsed="false">
      <c r="A78" s="50"/>
      <c r="B78" s="51" t="s">
        <v>37</v>
      </c>
      <c r="C78" s="52" t="n">
        <f aca="false">SUM(C71:C77)</f>
        <v>945</v>
      </c>
      <c r="D78" s="53" t="n">
        <f aca="false">SUM(D71:D77)</f>
        <v>35.44</v>
      </c>
      <c r="E78" s="53" t="n">
        <f aca="false">SUM(E71:E77)</f>
        <v>40.78</v>
      </c>
      <c r="F78" s="53" t="n">
        <f aca="false">SUM(F71:F77)</f>
        <v>91.85</v>
      </c>
      <c r="G78" s="53" t="n">
        <f aca="false">SUM(G71:G77)</f>
        <v>876.58</v>
      </c>
      <c r="H78" s="53" t="n">
        <f aca="false">SUM(H71:H77)</f>
        <v>0.56</v>
      </c>
      <c r="I78" s="53" t="n">
        <f aca="false">SUM(I71:I77)</f>
        <v>46.69</v>
      </c>
      <c r="J78" s="53" t="n">
        <f aca="false">SUM(J71:J77)</f>
        <v>2.27</v>
      </c>
      <c r="K78" s="53" t="n">
        <f aca="false">SUM(K71:K77)</f>
        <v>3.7</v>
      </c>
      <c r="L78" s="53" t="n">
        <f aca="false">SUM(L71:L77)</f>
        <v>462.35</v>
      </c>
      <c r="M78" s="53" t="n">
        <f aca="false">SUM(M71:M77)</f>
        <v>567.77</v>
      </c>
      <c r="N78" s="53" t="n">
        <f aca="false">SUM(N71:N77)</f>
        <v>149.46</v>
      </c>
      <c r="O78" s="53" t="n">
        <f aca="false">SUM(O71:O77)</f>
        <v>6.5</v>
      </c>
    </row>
    <row r="79" customFormat="false" ht="17.1" hidden="false" customHeight="true" outlineLevel="0" collapsed="false">
      <c r="A79" s="54" t="s">
        <v>73</v>
      </c>
      <c r="B79" s="54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</row>
    <row r="80" customFormat="false" ht="17.1" hidden="false" customHeight="true" outlineLevel="0" collapsed="false">
      <c r="A80" s="28" t="s">
        <v>39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customFormat="false" ht="17.1" hidden="false" customHeight="true" outlineLevel="0" collapsed="false">
      <c r="A81" s="55"/>
      <c r="B81" s="44" t="s">
        <v>74</v>
      </c>
      <c r="C81" s="45" t="n">
        <v>70</v>
      </c>
      <c r="D81" s="15" t="n">
        <v>0.4872</v>
      </c>
      <c r="E81" s="15" t="n">
        <v>0.0696</v>
      </c>
      <c r="F81" s="15" t="n">
        <v>1.3224</v>
      </c>
      <c r="G81" s="15" t="n">
        <f aca="false">F81*4+E81*9+D81*4</f>
        <v>7.8648</v>
      </c>
      <c r="H81" s="15" t="n">
        <v>0.0232</v>
      </c>
      <c r="I81" s="15" t="n">
        <v>3.4104</v>
      </c>
      <c r="J81" s="15" t="n">
        <v>0</v>
      </c>
      <c r="K81" s="15" t="n">
        <v>0.0696</v>
      </c>
      <c r="L81" s="15" t="n">
        <v>11.832</v>
      </c>
      <c r="M81" s="15" t="n">
        <v>20.88</v>
      </c>
      <c r="N81" s="15" t="n">
        <v>9.744</v>
      </c>
      <c r="O81" s="15" t="n">
        <v>0.348</v>
      </c>
    </row>
    <row r="82" customFormat="false" ht="17.1" hidden="false" customHeight="true" outlineLevel="0" collapsed="false">
      <c r="A82" s="12" t="n">
        <v>212</v>
      </c>
      <c r="B82" s="13" t="s">
        <v>75</v>
      </c>
      <c r="C82" s="14" t="n">
        <v>150</v>
      </c>
      <c r="D82" s="15" t="n">
        <v>15.7718</v>
      </c>
      <c r="E82" s="15" t="n">
        <v>30.4094</v>
      </c>
      <c r="F82" s="15" t="n">
        <v>2.7178</v>
      </c>
      <c r="G82" s="15" t="n">
        <f aca="false">F82*4+E82*9+D82*4</f>
        <v>347.643</v>
      </c>
      <c r="H82" s="15" t="n">
        <v>0.1498</v>
      </c>
      <c r="I82" s="15" t="n">
        <v>0.214</v>
      </c>
      <c r="J82" s="15" t="n">
        <v>2.88</v>
      </c>
      <c r="K82" s="15" t="n">
        <v>7.8</v>
      </c>
      <c r="L82" s="15" t="n">
        <v>95.444</v>
      </c>
      <c r="M82" s="15" t="n">
        <v>245.244</v>
      </c>
      <c r="N82" s="15" t="n">
        <v>20.0518</v>
      </c>
      <c r="O82" s="15" t="n">
        <v>2.782</v>
      </c>
    </row>
    <row r="83" customFormat="false" ht="17.1" hidden="false" customHeight="true" outlineLevel="0" collapsed="false">
      <c r="A83" s="12"/>
      <c r="B83" s="13" t="s">
        <v>43</v>
      </c>
      <c r="C83" s="14" t="n">
        <v>200</v>
      </c>
      <c r="D83" s="15" t="n">
        <v>0.6</v>
      </c>
      <c r="E83" s="15" t="n">
        <v>0.4</v>
      </c>
      <c r="F83" s="15" t="n">
        <v>10.4</v>
      </c>
      <c r="G83" s="15" t="n">
        <f aca="false">F83*4+E83*9+D83*4</f>
        <v>47.6</v>
      </c>
      <c r="H83" s="15" t="n">
        <v>0.02</v>
      </c>
      <c r="I83" s="15" t="n">
        <v>3.4</v>
      </c>
      <c r="J83" s="15" t="n">
        <v>0</v>
      </c>
      <c r="K83" s="15" t="n">
        <v>0.4</v>
      </c>
      <c r="L83" s="15" t="n">
        <v>21.2</v>
      </c>
      <c r="M83" s="15" t="n">
        <v>22.6</v>
      </c>
      <c r="N83" s="15" t="n">
        <v>14.6</v>
      </c>
      <c r="O83" s="15" t="n">
        <v>3.2</v>
      </c>
    </row>
    <row r="84" customFormat="false" ht="17.1" hidden="false" customHeight="true" outlineLevel="0" collapsed="false">
      <c r="A84" s="63"/>
      <c r="B84" s="13" t="s">
        <v>25</v>
      </c>
      <c r="C84" s="14" t="n">
        <v>40</v>
      </c>
      <c r="D84" s="15" t="n">
        <f aca="false">1.35*2</f>
        <v>2.7</v>
      </c>
      <c r="E84" s="15" t="n">
        <f aca="false">0.172*2</f>
        <v>0.344</v>
      </c>
      <c r="F84" s="15" t="n">
        <f aca="false">10.03*2</f>
        <v>20.06</v>
      </c>
      <c r="G84" s="15" t="n">
        <f aca="false">F84*4+E84*9+D84*4</f>
        <v>94.136</v>
      </c>
      <c r="H84" s="15" t="n">
        <v>0.024</v>
      </c>
      <c r="I84" s="15" t="n">
        <v>0</v>
      </c>
      <c r="J84" s="15" t="n">
        <v>0</v>
      </c>
      <c r="K84" s="15" t="n">
        <v>0.42</v>
      </c>
      <c r="L84" s="15" t="n">
        <v>8</v>
      </c>
      <c r="M84" s="15" t="n">
        <v>26</v>
      </c>
      <c r="N84" s="15" t="n">
        <v>5.6</v>
      </c>
      <c r="O84" s="15" t="n">
        <v>0.4</v>
      </c>
    </row>
    <row r="85" customFormat="false" ht="17.1" hidden="false" customHeight="true" outlineLevel="0" collapsed="false">
      <c r="A85" s="64"/>
      <c r="B85" s="13" t="s">
        <v>36</v>
      </c>
      <c r="C85" s="14" t="n">
        <v>25</v>
      </c>
      <c r="D85" s="15" t="n">
        <v>1.6625</v>
      </c>
      <c r="E85" s="15" t="n">
        <v>0.3</v>
      </c>
      <c r="F85" s="15" t="n">
        <v>10.4625</v>
      </c>
      <c r="G85" s="15" t="n">
        <f aca="false">F85*4+E85*9+D85*4</f>
        <v>51.2</v>
      </c>
      <c r="H85" s="15" t="n">
        <v>0.13125</v>
      </c>
      <c r="I85" s="15" t="n">
        <v>0.175</v>
      </c>
      <c r="J85" s="15" t="n">
        <v>0</v>
      </c>
      <c r="K85" s="15" t="n">
        <v>0.13125</v>
      </c>
      <c r="L85" s="15" t="n">
        <v>31.9375</v>
      </c>
      <c r="M85" s="15" t="n">
        <v>54.6875</v>
      </c>
      <c r="N85" s="15" t="n">
        <v>17.5</v>
      </c>
      <c r="O85" s="15" t="n">
        <v>1.225</v>
      </c>
    </row>
    <row r="86" customFormat="false" ht="17.1" hidden="false" customHeight="true" outlineLevel="0" collapsed="false">
      <c r="A86" s="12" t="n">
        <v>368</v>
      </c>
      <c r="B86" s="13" t="s">
        <v>72</v>
      </c>
      <c r="C86" s="14" t="n">
        <v>120</v>
      </c>
      <c r="D86" s="19" t="n">
        <v>0.5</v>
      </c>
      <c r="E86" s="19" t="n">
        <v>0.5</v>
      </c>
      <c r="F86" s="19" t="n">
        <v>12.8</v>
      </c>
      <c r="G86" s="15" t="n">
        <f aca="false">F86*4+E86*9+D86*4</f>
        <v>57.7</v>
      </c>
      <c r="H86" s="19" t="n">
        <v>0.04</v>
      </c>
      <c r="I86" s="19" t="n">
        <v>5</v>
      </c>
      <c r="J86" s="19" t="n">
        <v>0</v>
      </c>
      <c r="K86" s="19" t="n">
        <v>0.33</v>
      </c>
      <c r="L86" s="19" t="n">
        <v>25</v>
      </c>
      <c r="M86" s="19" t="n">
        <v>18.3</v>
      </c>
      <c r="N86" s="19" t="n">
        <v>14.16</v>
      </c>
      <c r="O86" s="19" t="n">
        <v>0.5</v>
      </c>
    </row>
    <row r="87" customFormat="false" ht="17.1" hidden="false" customHeight="true" outlineLevel="0" collapsed="false">
      <c r="A87" s="20"/>
      <c r="B87" s="21" t="s">
        <v>27</v>
      </c>
      <c r="C87" s="22" t="n">
        <f aca="false">SUM(C81:C86)</f>
        <v>605</v>
      </c>
      <c r="D87" s="23" t="n">
        <f aca="false">SUM(D81:D86)</f>
        <v>21.7215</v>
      </c>
      <c r="E87" s="23" t="n">
        <f aca="false">SUM(E81:E86)</f>
        <v>32.023</v>
      </c>
      <c r="F87" s="23" t="n">
        <f aca="false">SUM(F81:F86)</f>
        <v>57.7627</v>
      </c>
      <c r="G87" s="23" t="n">
        <f aca="false">SUM(G81:G86)</f>
        <v>606.1438</v>
      </c>
      <c r="H87" s="23" t="n">
        <f aca="false">SUM(H81:H86)</f>
        <v>0.38825</v>
      </c>
      <c r="I87" s="23" t="n">
        <f aca="false">SUM(I81:I86)</f>
        <v>12.1994</v>
      </c>
      <c r="J87" s="23" t="n">
        <f aca="false">SUM(J81:J86)</f>
        <v>2.88</v>
      </c>
      <c r="K87" s="23" t="n">
        <f aca="false">SUM(K81:K86)</f>
        <v>9.15085</v>
      </c>
      <c r="L87" s="23" t="n">
        <f aca="false">SUM(L81:L86)</f>
        <v>193.4135</v>
      </c>
      <c r="M87" s="23" t="n">
        <f aca="false">SUM(M81:M86)</f>
        <v>387.7115</v>
      </c>
      <c r="N87" s="23" t="n">
        <f aca="false">SUM(N81:N86)</f>
        <v>81.6558</v>
      </c>
      <c r="O87" s="23" t="n">
        <f aca="false">SUM(O81:O86)</f>
        <v>8.455</v>
      </c>
    </row>
    <row r="88" customFormat="false" ht="17.1" hidden="false" customHeight="true" outlineLevel="0" collapsed="false">
      <c r="A88" s="28" t="s">
        <v>29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customFormat="false" ht="17.1" hidden="false" customHeight="true" outlineLevel="0" collapsed="false">
      <c r="A89" s="59" t="n">
        <v>84</v>
      </c>
      <c r="B89" s="25" t="s">
        <v>76</v>
      </c>
      <c r="C89" s="26" t="n">
        <v>250</v>
      </c>
      <c r="D89" s="60" t="n">
        <v>3.56</v>
      </c>
      <c r="E89" s="60" t="n">
        <v>5.12</v>
      </c>
      <c r="F89" s="60" t="n">
        <v>14.17</v>
      </c>
      <c r="G89" s="19" t="n">
        <f aca="false">D89*4+E89*9+F89*4</f>
        <v>117</v>
      </c>
      <c r="H89" s="60" t="n">
        <v>0.1</v>
      </c>
      <c r="I89" s="60" t="n">
        <v>6.7</v>
      </c>
      <c r="J89" s="60" t="n">
        <v>0</v>
      </c>
      <c r="K89" s="60" t="n">
        <v>0.5</v>
      </c>
      <c r="L89" s="60" t="n">
        <v>54.18</v>
      </c>
      <c r="M89" s="60" t="n">
        <v>99.5</v>
      </c>
      <c r="N89" s="60" t="n">
        <v>34.45</v>
      </c>
      <c r="O89" s="65" t="n">
        <v>1.73</v>
      </c>
    </row>
    <row r="90" customFormat="false" ht="17.1" hidden="false" customHeight="true" outlineLevel="0" collapsed="false">
      <c r="A90" s="66" t="n">
        <v>229</v>
      </c>
      <c r="B90" s="61" t="s">
        <v>77</v>
      </c>
      <c r="C90" s="37" t="n">
        <v>200</v>
      </c>
      <c r="D90" s="33" t="n">
        <v>19.5</v>
      </c>
      <c r="E90" s="33" t="n">
        <v>9.9</v>
      </c>
      <c r="F90" s="33" t="n">
        <v>7.6</v>
      </c>
      <c r="G90" s="19" t="n">
        <f aca="false">D90*4+E90*9+F90*4</f>
        <v>197.5</v>
      </c>
      <c r="H90" s="33" t="n">
        <v>0.1</v>
      </c>
      <c r="I90" s="33" t="n">
        <v>7.46</v>
      </c>
      <c r="J90" s="33" t="n">
        <v>0.11</v>
      </c>
      <c r="K90" s="60" t="n">
        <v>0.9</v>
      </c>
      <c r="L90" s="33" t="n">
        <v>78.14</v>
      </c>
      <c r="M90" s="33" t="n">
        <v>324.38</v>
      </c>
      <c r="N90" s="33" t="n">
        <v>97.06</v>
      </c>
      <c r="O90" s="35" t="n">
        <v>1.7</v>
      </c>
    </row>
    <row r="91" customFormat="false" ht="17.1" hidden="false" customHeight="true" outlineLevel="0" collapsed="false">
      <c r="A91" s="29" t="n">
        <v>392</v>
      </c>
      <c r="B91" s="30" t="s">
        <v>78</v>
      </c>
      <c r="C91" s="31" t="n">
        <v>200</v>
      </c>
      <c r="D91" s="27" t="n">
        <v>1.6</v>
      </c>
      <c r="E91" s="27" t="n">
        <v>1.6</v>
      </c>
      <c r="F91" s="27" t="n">
        <v>25.56</v>
      </c>
      <c r="G91" s="27" t="n">
        <f aca="false">D91*4+E91*9+F91*4</f>
        <v>123.04</v>
      </c>
      <c r="H91" s="27" t="n">
        <v>0</v>
      </c>
      <c r="I91" s="27" t="n">
        <v>0.1</v>
      </c>
      <c r="J91" s="27" t="n">
        <v>0</v>
      </c>
      <c r="K91" s="60" t="n">
        <v>0.3</v>
      </c>
      <c r="L91" s="27" t="n">
        <v>21.5</v>
      </c>
      <c r="M91" s="27" t="n">
        <v>5.8</v>
      </c>
      <c r="N91" s="27" t="n">
        <v>2.4</v>
      </c>
      <c r="O91" s="49" t="n">
        <v>0.48</v>
      </c>
    </row>
    <row r="92" customFormat="false" ht="17.1" hidden="false" customHeight="true" outlineLevel="0" collapsed="false">
      <c r="A92" s="29"/>
      <c r="B92" s="61" t="s">
        <v>79</v>
      </c>
      <c r="C92" s="37" t="n">
        <v>80</v>
      </c>
      <c r="D92" s="33" t="n">
        <v>4.9</v>
      </c>
      <c r="E92" s="33" t="n">
        <v>6.57</v>
      </c>
      <c r="F92" s="33" t="n">
        <v>54.25</v>
      </c>
      <c r="G92" s="19" t="n">
        <f aca="false">D92*4+E92*9+F92*4</f>
        <v>295.73</v>
      </c>
      <c r="H92" s="33" t="n">
        <v>0.08</v>
      </c>
      <c r="I92" s="33" t="n">
        <v>0.064</v>
      </c>
      <c r="J92" s="33" t="n">
        <v>0.13</v>
      </c>
      <c r="K92" s="33" t="n">
        <v>1.2</v>
      </c>
      <c r="L92" s="33" t="n">
        <v>15.6</v>
      </c>
      <c r="M92" s="33" t="n">
        <v>49.12</v>
      </c>
      <c r="N92" s="33" t="n">
        <v>19.28</v>
      </c>
      <c r="O92" s="35" t="n">
        <v>1.112</v>
      </c>
    </row>
    <row r="93" customFormat="false" ht="17.1" hidden="false" customHeight="true" outlineLevel="0" collapsed="false">
      <c r="A93" s="59"/>
      <c r="B93" s="30" t="s">
        <v>35</v>
      </c>
      <c r="C93" s="26" t="n">
        <v>40</v>
      </c>
      <c r="D93" s="62" t="n">
        <v>2.7</v>
      </c>
      <c r="E93" s="62" t="n">
        <v>0.34</v>
      </c>
      <c r="F93" s="62" t="n">
        <v>20.06</v>
      </c>
      <c r="G93" s="19" t="n">
        <f aca="false">D93*4+E93*9+F93*4</f>
        <v>94.1</v>
      </c>
      <c r="H93" s="62" t="n">
        <v>0.04</v>
      </c>
      <c r="I93" s="62" t="n">
        <v>0</v>
      </c>
      <c r="J93" s="62" t="n">
        <v>0</v>
      </c>
      <c r="K93" s="62" t="n">
        <v>0.44</v>
      </c>
      <c r="L93" s="62" t="n">
        <v>8</v>
      </c>
      <c r="M93" s="62" t="n">
        <v>26</v>
      </c>
      <c r="N93" s="62" t="n">
        <v>5.6</v>
      </c>
      <c r="O93" s="62" t="n">
        <v>0.44</v>
      </c>
    </row>
    <row r="94" customFormat="false" ht="17.1" hidden="false" customHeight="true" outlineLevel="0" collapsed="false">
      <c r="A94" s="29"/>
      <c r="B94" s="30" t="s">
        <v>36</v>
      </c>
      <c r="C94" s="31" t="n">
        <v>40</v>
      </c>
      <c r="D94" s="33" t="n">
        <v>2.66</v>
      </c>
      <c r="E94" s="33" t="n">
        <v>0.48</v>
      </c>
      <c r="F94" s="33" t="n">
        <v>16.74</v>
      </c>
      <c r="G94" s="19" t="n">
        <f aca="false">D94*4+E94*9+F94*4</f>
        <v>81.92</v>
      </c>
      <c r="H94" s="33" t="n">
        <v>0.22</v>
      </c>
      <c r="I94" s="33" t="n">
        <v>0.28</v>
      </c>
      <c r="J94" s="33" t="n">
        <v>0</v>
      </c>
      <c r="K94" s="33" t="n">
        <v>0.22</v>
      </c>
      <c r="L94" s="33" t="n">
        <v>51.1</v>
      </c>
      <c r="M94" s="33" t="n">
        <v>87.5</v>
      </c>
      <c r="N94" s="33" t="n">
        <v>28</v>
      </c>
      <c r="O94" s="35" t="n">
        <v>1.96</v>
      </c>
    </row>
    <row r="95" customFormat="false" ht="17.1" hidden="false" customHeight="true" outlineLevel="0" collapsed="false">
      <c r="A95" s="29"/>
      <c r="B95" s="38" t="s">
        <v>80</v>
      </c>
      <c r="C95" s="39" t="n">
        <v>200</v>
      </c>
      <c r="D95" s="19" t="n">
        <v>0.9</v>
      </c>
      <c r="E95" s="19" t="n">
        <v>0</v>
      </c>
      <c r="F95" s="19" t="n">
        <v>30.15</v>
      </c>
      <c r="G95" s="19" t="n">
        <f aca="false">D95*4+E95*9+F95*4</f>
        <v>124.2</v>
      </c>
      <c r="H95" s="19" t="n">
        <v>0.035</v>
      </c>
      <c r="I95" s="19" t="n">
        <v>7</v>
      </c>
      <c r="J95" s="19" t="n">
        <v>0</v>
      </c>
      <c r="K95" s="19" t="n">
        <v>0.38</v>
      </c>
      <c r="L95" s="19" t="n">
        <v>24.5</v>
      </c>
      <c r="M95" s="19" t="n">
        <v>23.5</v>
      </c>
      <c r="N95" s="19" t="n">
        <v>16</v>
      </c>
      <c r="O95" s="19" t="n">
        <v>5.5</v>
      </c>
    </row>
    <row r="96" customFormat="false" ht="17.1" hidden="false" customHeight="true" outlineLevel="0" collapsed="false">
      <c r="A96" s="50"/>
      <c r="B96" s="51" t="s">
        <v>37</v>
      </c>
      <c r="C96" s="52" t="n">
        <f aca="false">SUM(C89:C95)</f>
        <v>1010</v>
      </c>
      <c r="D96" s="53" t="n">
        <f aca="false">SUM(D89:D95)</f>
        <v>35.82</v>
      </c>
      <c r="E96" s="53" t="n">
        <f aca="false">SUM(E89:E95)</f>
        <v>24.01</v>
      </c>
      <c r="F96" s="53" t="n">
        <f aca="false">SUM(F89:F95)</f>
        <v>168.53</v>
      </c>
      <c r="G96" s="53" t="n">
        <f aca="false">SUM(G89:G95)</f>
        <v>1033.49</v>
      </c>
      <c r="H96" s="53" t="n">
        <f aca="false">SUM(H89:H95)</f>
        <v>0.575</v>
      </c>
      <c r="I96" s="53" t="n">
        <f aca="false">SUM(I89:I95)</f>
        <v>21.604</v>
      </c>
      <c r="J96" s="53" t="n">
        <f aca="false">SUM(J89:J95)</f>
        <v>0.24</v>
      </c>
      <c r="K96" s="53" t="n">
        <f aca="false">SUM(K89:K95)</f>
        <v>3.94</v>
      </c>
      <c r="L96" s="53" t="n">
        <f aca="false">SUM(L89:L95)</f>
        <v>253.02</v>
      </c>
      <c r="M96" s="53" t="n">
        <f aca="false">SUM(M89:M95)</f>
        <v>615.8</v>
      </c>
      <c r="N96" s="53" t="n">
        <f aca="false">SUM(N89:N95)</f>
        <v>202.79</v>
      </c>
      <c r="O96" s="53" t="n">
        <f aca="false">SUM(O89:O95)</f>
        <v>12.922</v>
      </c>
    </row>
    <row r="97" customFormat="false" ht="17.1" hidden="false" customHeight="true" outlineLevel="0" collapsed="false">
      <c r="A97" s="54" t="s">
        <v>81</v>
      </c>
      <c r="B97" s="54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</row>
    <row r="98" customFormat="false" ht="17.1" hidden="false" customHeight="true" outlineLevel="0" collapsed="false">
      <c r="A98" s="28" t="s">
        <v>39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customFormat="false" ht="17.1" hidden="false" customHeight="true" outlineLevel="0" collapsed="false">
      <c r="A99" s="12"/>
      <c r="B99" s="13" t="s">
        <v>40</v>
      </c>
      <c r="C99" s="14" t="n">
        <v>60</v>
      </c>
      <c r="D99" s="19" t="n">
        <v>0.42</v>
      </c>
      <c r="E99" s="19" t="n">
        <v>0.06</v>
      </c>
      <c r="F99" s="19" t="n">
        <v>1.14</v>
      </c>
      <c r="G99" s="19" t="n">
        <f aca="false">F99*4+E99*9+D99*4</f>
        <v>6.78</v>
      </c>
      <c r="H99" s="19" t="n">
        <v>0.02</v>
      </c>
      <c r="I99" s="19" t="n">
        <v>2.94</v>
      </c>
      <c r="J99" s="19" t="n">
        <v>0</v>
      </c>
      <c r="K99" s="19" t="n">
        <v>0.06</v>
      </c>
      <c r="L99" s="19" t="n">
        <v>10.2</v>
      </c>
      <c r="M99" s="19" t="n">
        <v>18</v>
      </c>
      <c r="N99" s="19" t="n">
        <v>8.4</v>
      </c>
      <c r="O99" s="19" t="n">
        <v>0.3</v>
      </c>
    </row>
    <row r="100" customFormat="false" ht="17.1" hidden="false" customHeight="true" outlineLevel="0" collapsed="false">
      <c r="A100" s="12" t="n">
        <v>269</v>
      </c>
      <c r="B100" s="13" t="s">
        <v>82</v>
      </c>
      <c r="C100" s="14" t="n">
        <f aca="false">50*1.4</f>
        <v>70</v>
      </c>
      <c r="D100" s="27" t="n">
        <v>7.14953271028037</v>
      </c>
      <c r="E100" s="27" t="n">
        <v>9.39252336448598</v>
      </c>
      <c r="F100" s="27" t="n">
        <v>7.23364485981308</v>
      </c>
      <c r="G100" s="27" t="n">
        <v>142.065420560748</v>
      </c>
      <c r="H100" s="27" t="n">
        <v>0.0841121495327103</v>
      </c>
      <c r="I100" s="27" t="n">
        <v>0.126168224299065</v>
      </c>
      <c r="J100" s="27" t="n">
        <v>0.1</v>
      </c>
      <c r="K100" s="27" t="n">
        <v>0.420560747663551</v>
      </c>
      <c r="L100" s="27" t="n">
        <v>20.5794392523364</v>
      </c>
      <c r="M100" s="27" t="n">
        <v>87.588785046729</v>
      </c>
      <c r="N100" s="27" t="n">
        <v>16.3551401869159</v>
      </c>
      <c r="O100" s="27" t="n">
        <v>1.18691588785047</v>
      </c>
    </row>
    <row r="101" customFormat="false" ht="17.1" hidden="false" customHeight="true" outlineLevel="0" collapsed="false">
      <c r="A101" s="55" t="s">
        <v>83</v>
      </c>
      <c r="B101" s="44" t="s">
        <v>71</v>
      </c>
      <c r="C101" s="45" t="n">
        <v>160</v>
      </c>
      <c r="D101" s="15" t="n">
        <v>2.69</v>
      </c>
      <c r="E101" s="15" t="n">
        <v>5</v>
      </c>
      <c r="F101" s="15" t="n">
        <v>13.1</v>
      </c>
      <c r="G101" s="15" t="n">
        <v>216.3</v>
      </c>
      <c r="H101" s="15" t="n">
        <v>0.08</v>
      </c>
      <c r="I101" s="15" t="n">
        <v>19.06</v>
      </c>
      <c r="J101" s="15" t="n">
        <v>0.7</v>
      </c>
      <c r="K101" s="15" t="n">
        <v>0</v>
      </c>
      <c r="L101" s="15" t="n">
        <v>56.6</v>
      </c>
      <c r="M101" s="15" t="n">
        <v>68.56</v>
      </c>
      <c r="N101" s="15" t="n">
        <v>24.7</v>
      </c>
      <c r="O101" s="15" t="n">
        <v>0.91</v>
      </c>
    </row>
    <row r="102" customFormat="false" ht="17.1" hidden="false" customHeight="true" outlineLevel="0" collapsed="false">
      <c r="A102" s="12"/>
      <c r="B102" s="13" t="s">
        <v>84</v>
      </c>
      <c r="C102" s="14" t="n">
        <v>200</v>
      </c>
      <c r="D102" s="19" t="n">
        <v>0.063</v>
      </c>
      <c r="E102" s="19" t="n">
        <v>0.018</v>
      </c>
      <c r="F102" s="19" t="n">
        <f aca="false">10.4</f>
        <v>10.4</v>
      </c>
      <c r="G102" s="19" t="n">
        <v>35.5</v>
      </c>
      <c r="H102" s="19" t="n">
        <v>0</v>
      </c>
      <c r="I102" s="19" t="n">
        <v>0.027</v>
      </c>
      <c r="J102" s="19" t="n">
        <v>0</v>
      </c>
      <c r="K102" s="19" t="n">
        <v>0</v>
      </c>
      <c r="L102" s="19" t="n">
        <v>11.1</v>
      </c>
      <c r="M102" s="19" t="n">
        <v>2.8</v>
      </c>
      <c r="N102" s="19" t="n">
        <v>1.4</v>
      </c>
      <c r="O102" s="19" t="n">
        <f aca="false">12.1-0.045</f>
        <v>12.055</v>
      </c>
    </row>
    <row r="103" customFormat="false" ht="17.1" hidden="false" customHeight="true" outlineLevel="0" collapsed="false">
      <c r="A103" s="12"/>
      <c r="B103" s="13" t="s">
        <v>36</v>
      </c>
      <c r="C103" s="14" t="n">
        <v>25</v>
      </c>
      <c r="D103" s="15" t="n">
        <v>1.6625</v>
      </c>
      <c r="E103" s="15" t="n">
        <v>0.3</v>
      </c>
      <c r="F103" s="15" t="n">
        <v>10.4625</v>
      </c>
      <c r="G103" s="15" t="n">
        <v>51.2</v>
      </c>
      <c r="H103" s="15" t="n">
        <v>0.13125</v>
      </c>
      <c r="I103" s="15" t="n">
        <v>0.175</v>
      </c>
      <c r="J103" s="15" t="n">
        <v>0</v>
      </c>
      <c r="K103" s="15" t="n">
        <v>0.13125</v>
      </c>
      <c r="L103" s="15" t="n">
        <v>31.9375</v>
      </c>
      <c r="M103" s="15" t="n">
        <v>54.6875</v>
      </c>
      <c r="N103" s="15" t="n">
        <v>17.5</v>
      </c>
      <c r="O103" s="15" t="n">
        <v>1.225</v>
      </c>
    </row>
    <row r="104" customFormat="false" ht="17.1" hidden="false" customHeight="true" outlineLevel="0" collapsed="false">
      <c r="A104" s="63"/>
      <c r="B104" s="13" t="s">
        <v>25</v>
      </c>
      <c r="C104" s="14" t="n">
        <v>40</v>
      </c>
      <c r="D104" s="15" t="n">
        <f aca="false">1.35*2</f>
        <v>2.7</v>
      </c>
      <c r="E104" s="15" t="n">
        <f aca="false">0.172*2</f>
        <v>0.344</v>
      </c>
      <c r="F104" s="15" t="n">
        <f aca="false">10.03*2</f>
        <v>20.06</v>
      </c>
      <c r="G104" s="15" t="n">
        <f aca="false">F104*4+E104*9+D104*4</f>
        <v>94.136</v>
      </c>
      <c r="H104" s="15" t="n">
        <v>0.024</v>
      </c>
      <c r="I104" s="15" t="n">
        <v>0</v>
      </c>
      <c r="J104" s="15" t="n">
        <v>0</v>
      </c>
      <c r="K104" s="15" t="n">
        <v>0.42</v>
      </c>
      <c r="L104" s="15" t="n">
        <v>8</v>
      </c>
      <c r="M104" s="15" t="n">
        <v>26</v>
      </c>
      <c r="N104" s="15" t="n">
        <v>5.6</v>
      </c>
      <c r="O104" s="15" t="n">
        <v>0.4</v>
      </c>
    </row>
    <row r="105" customFormat="false" ht="17.1" hidden="false" customHeight="true" outlineLevel="0" collapsed="false">
      <c r="A105" s="12"/>
      <c r="B105" s="13" t="s">
        <v>85</v>
      </c>
      <c r="C105" s="14" t="n">
        <v>200</v>
      </c>
      <c r="D105" s="15" t="n">
        <v>1.00150602409639</v>
      </c>
      <c r="E105" s="15" t="n">
        <v>0</v>
      </c>
      <c r="F105" s="15" t="n">
        <v>20.230421686747</v>
      </c>
      <c r="G105" s="15" t="n">
        <v>84.9277108433735</v>
      </c>
      <c r="H105" s="15" t="n">
        <v>0.0200301204819277</v>
      </c>
      <c r="I105" s="15" t="n">
        <v>4.00602409638554</v>
      </c>
      <c r="J105" s="15" t="n">
        <v>0</v>
      </c>
      <c r="K105" s="15" t="n">
        <v>0.200301204819277</v>
      </c>
      <c r="L105" s="15" t="n">
        <v>14.0210843373494</v>
      </c>
      <c r="M105" s="15" t="n">
        <v>14.0210843373494</v>
      </c>
      <c r="N105" s="15" t="n">
        <v>8.01204819277108</v>
      </c>
      <c r="O105" s="15" t="n">
        <v>2.80421686746988</v>
      </c>
    </row>
    <row r="106" customFormat="false" ht="17.1" hidden="false" customHeight="true" outlineLevel="0" collapsed="false">
      <c r="A106" s="20"/>
      <c r="B106" s="21" t="s">
        <v>27</v>
      </c>
      <c r="C106" s="22" t="n">
        <f aca="false">SUM(C99:C105)</f>
        <v>755</v>
      </c>
      <c r="D106" s="23" t="n">
        <f aca="false">SUM(D99:D105)</f>
        <v>15.6865387343768</v>
      </c>
      <c r="E106" s="23" t="n">
        <f aca="false">SUM(E99:E105)</f>
        <v>15.114523364486</v>
      </c>
      <c r="F106" s="23" t="n">
        <f aca="false">SUM(F99:F105)</f>
        <v>82.6265665465601</v>
      </c>
      <c r="G106" s="23" t="n">
        <f aca="false">SUM(G99:G105)</f>
        <v>630.909131404121</v>
      </c>
      <c r="H106" s="23" t="n">
        <f aca="false">SUM(H99:H105)</f>
        <v>0.359392270014638</v>
      </c>
      <c r="I106" s="23" t="n">
        <f aca="false">SUM(I99:I105)</f>
        <v>26.3341923206846</v>
      </c>
      <c r="J106" s="23" t="n">
        <f aca="false">SUM(J99:J105)</f>
        <v>0.8</v>
      </c>
      <c r="K106" s="23" t="n">
        <f aca="false">SUM(K99:K105)</f>
        <v>1.23211195248283</v>
      </c>
      <c r="L106" s="23" t="n">
        <f aca="false">SUM(L99:L105)</f>
        <v>152.438023589686</v>
      </c>
      <c r="M106" s="23" t="n">
        <f aca="false">SUM(M99:M105)</f>
        <v>271.657369384078</v>
      </c>
      <c r="N106" s="23" t="n">
        <f aca="false">SUM(N99:N105)</f>
        <v>81.967188379687</v>
      </c>
      <c r="O106" s="23" t="n">
        <f aca="false">SUM(O99:O105)</f>
        <v>18.8811327553203</v>
      </c>
    </row>
    <row r="107" customFormat="false" ht="17.1" hidden="false" customHeight="true" outlineLevel="0" collapsed="false">
      <c r="A107" s="28" t="s">
        <v>29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customFormat="false" ht="17.1" hidden="false" customHeight="true" outlineLevel="0" collapsed="false">
      <c r="A108" s="59" t="s">
        <v>86</v>
      </c>
      <c r="B108" s="57" t="s">
        <v>87</v>
      </c>
      <c r="C108" s="58" t="n">
        <v>250</v>
      </c>
      <c r="D108" s="33" t="n">
        <v>1.59</v>
      </c>
      <c r="E108" s="33" t="n">
        <v>4.99</v>
      </c>
      <c r="F108" s="33" t="n">
        <v>9.15</v>
      </c>
      <c r="G108" s="33" t="n">
        <f aca="false">D108*4+E108*9+F108*4</f>
        <v>87.87</v>
      </c>
      <c r="H108" s="33" t="n">
        <v>0.07</v>
      </c>
      <c r="I108" s="33" t="n">
        <v>10.38</v>
      </c>
      <c r="J108" s="33" t="n">
        <v>0</v>
      </c>
      <c r="K108" s="33" t="n">
        <v>0.3</v>
      </c>
      <c r="L108" s="33" t="n">
        <v>34.85</v>
      </c>
      <c r="M108" s="33" t="n">
        <v>49.28</v>
      </c>
      <c r="N108" s="33" t="n">
        <v>20.75</v>
      </c>
      <c r="O108" s="35" t="n">
        <v>0.78</v>
      </c>
    </row>
    <row r="109" customFormat="false" ht="17.1" hidden="false" customHeight="true" outlineLevel="0" collapsed="false">
      <c r="A109" s="67" t="n">
        <v>211</v>
      </c>
      <c r="B109" s="25" t="s">
        <v>88</v>
      </c>
      <c r="C109" s="26" t="n">
        <v>140</v>
      </c>
      <c r="D109" s="27" t="n">
        <v>19.12</v>
      </c>
      <c r="E109" s="27" t="n">
        <v>25.38</v>
      </c>
      <c r="F109" s="27" t="n">
        <v>2.72</v>
      </c>
      <c r="G109" s="33" t="n">
        <f aca="false">D109*4+E109*9+F109*4</f>
        <v>315.78</v>
      </c>
      <c r="H109" s="27" t="n">
        <v>0.106</v>
      </c>
      <c r="I109" s="27" t="n">
        <v>0.34</v>
      </c>
      <c r="J109" s="27" t="n">
        <v>3.872</v>
      </c>
      <c r="K109" s="33" t="n">
        <f aca="false">1.2*1.4</f>
        <v>1.68</v>
      </c>
      <c r="L109" s="27" t="n">
        <v>278.93</v>
      </c>
      <c r="M109" s="27" t="n">
        <v>333.06</v>
      </c>
      <c r="N109" s="27" t="n">
        <v>23.28</v>
      </c>
      <c r="O109" s="49" t="n">
        <v>2.93</v>
      </c>
    </row>
    <row r="110" customFormat="false" ht="17.1" hidden="false" customHeight="true" outlineLevel="0" collapsed="false">
      <c r="A110" s="59"/>
      <c r="B110" s="25" t="s">
        <v>89</v>
      </c>
      <c r="C110" s="26" t="n">
        <v>60</v>
      </c>
      <c r="D110" s="33" t="n">
        <v>1.73</v>
      </c>
      <c r="E110" s="33" t="n">
        <v>1.63</v>
      </c>
      <c r="F110" s="33" t="n">
        <v>3.47</v>
      </c>
      <c r="G110" s="33" t="n">
        <f aca="false">D110*4+E110*9+F110*4</f>
        <v>35.47</v>
      </c>
      <c r="H110" s="33" t="n">
        <v>0.034</v>
      </c>
      <c r="I110" s="33" t="n">
        <v>5.82</v>
      </c>
      <c r="J110" s="33" t="n">
        <v>0.08</v>
      </c>
      <c r="K110" s="33" t="n">
        <v>0</v>
      </c>
      <c r="L110" s="33" t="n">
        <v>14.35</v>
      </c>
      <c r="M110" s="33" t="n">
        <v>36.7</v>
      </c>
      <c r="N110" s="33" t="n">
        <v>12.1</v>
      </c>
      <c r="O110" s="35" t="n">
        <v>0.42</v>
      </c>
    </row>
    <row r="111" customFormat="false" ht="17.1" hidden="false" customHeight="true" outlineLevel="0" collapsed="false">
      <c r="A111" s="29"/>
      <c r="B111" s="30" t="s">
        <v>90</v>
      </c>
      <c r="C111" s="31" t="n">
        <v>180</v>
      </c>
      <c r="D111" s="32" t="n">
        <v>4.37</v>
      </c>
      <c r="E111" s="32" t="n">
        <f aca="false">2.7*1.8</f>
        <v>4.86</v>
      </c>
      <c r="F111" s="32" t="n">
        <v>7.175</v>
      </c>
      <c r="G111" s="32" t="n">
        <f aca="false">D111*4+E111*9+F111*4</f>
        <v>89.92</v>
      </c>
      <c r="H111" s="32" t="n">
        <v>0.035</v>
      </c>
      <c r="I111" s="32" t="n">
        <v>0.52</v>
      </c>
      <c r="J111" s="32" t="n">
        <v>0.35</v>
      </c>
      <c r="K111" s="32" t="n">
        <v>0</v>
      </c>
      <c r="L111" s="32" t="n">
        <v>217</v>
      </c>
      <c r="M111" s="32" t="n">
        <v>57.96</v>
      </c>
      <c r="N111" s="32" t="n">
        <v>24.5</v>
      </c>
      <c r="O111" s="32" t="n">
        <v>0.175</v>
      </c>
    </row>
    <row r="112" customFormat="false" ht="17.1" hidden="false" customHeight="true" outlineLevel="0" collapsed="false">
      <c r="A112" s="68"/>
      <c r="B112" s="30" t="s">
        <v>35</v>
      </c>
      <c r="C112" s="31" t="n">
        <v>40</v>
      </c>
      <c r="D112" s="62" t="n">
        <v>2.7</v>
      </c>
      <c r="E112" s="62" t="n">
        <v>0.34</v>
      </c>
      <c r="F112" s="62" t="n">
        <v>20.06</v>
      </c>
      <c r="G112" s="33" t="n">
        <f aca="false">D112*4+E112*9+F112*4</f>
        <v>94.1</v>
      </c>
      <c r="H112" s="62" t="n">
        <v>0.04</v>
      </c>
      <c r="I112" s="62" t="n">
        <v>0</v>
      </c>
      <c r="J112" s="62" t="n">
        <v>0</v>
      </c>
      <c r="K112" s="62" t="n">
        <v>0.44</v>
      </c>
      <c r="L112" s="62" t="n">
        <v>8</v>
      </c>
      <c r="M112" s="62" t="n">
        <v>26</v>
      </c>
      <c r="N112" s="62" t="n">
        <v>5.6</v>
      </c>
      <c r="O112" s="62" t="n">
        <v>0.44</v>
      </c>
    </row>
    <row r="113" customFormat="false" ht="17.1" hidden="false" customHeight="true" outlineLevel="0" collapsed="false">
      <c r="A113" s="29"/>
      <c r="B113" s="30" t="s">
        <v>36</v>
      </c>
      <c r="C113" s="31" t="n">
        <v>20</v>
      </c>
      <c r="D113" s="33" t="n">
        <v>1.33</v>
      </c>
      <c r="E113" s="33" t="n">
        <v>0.24</v>
      </c>
      <c r="F113" s="33" t="n">
        <v>8.37</v>
      </c>
      <c r="G113" s="33" t="n">
        <f aca="false">D113*4+E113*9+F113*4</f>
        <v>40.96</v>
      </c>
      <c r="H113" s="33" t="n">
        <v>0.11</v>
      </c>
      <c r="I113" s="33" t="n">
        <v>0.14</v>
      </c>
      <c r="J113" s="33" t="n">
        <v>0</v>
      </c>
      <c r="K113" s="33" t="n">
        <v>0.11</v>
      </c>
      <c r="L113" s="33" t="n">
        <v>25.55</v>
      </c>
      <c r="M113" s="33" t="n">
        <v>43.75</v>
      </c>
      <c r="N113" s="33" t="n">
        <v>14</v>
      </c>
      <c r="O113" s="35" t="n">
        <v>0.98</v>
      </c>
    </row>
    <row r="114" customFormat="false" ht="17.1" hidden="false" customHeight="true" outlineLevel="0" collapsed="false">
      <c r="A114" s="59"/>
      <c r="B114" s="25" t="s">
        <v>57</v>
      </c>
      <c r="C114" s="26" t="n">
        <v>200</v>
      </c>
      <c r="D114" s="19" t="n">
        <v>1</v>
      </c>
      <c r="E114" s="19" t="n">
        <v>0</v>
      </c>
      <c r="F114" s="19" t="n">
        <v>20.2</v>
      </c>
      <c r="G114" s="33" t="n">
        <f aca="false">D114*4+E114*9+F114*4</f>
        <v>84.8</v>
      </c>
      <c r="H114" s="19" t="n">
        <v>0.022</v>
      </c>
      <c r="I114" s="19" t="n">
        <v>4</v>
      </c>
      <c r="J114" s="19" t="n">
        <v>0</v>
      </c>
      <c r="K114" s="19" t="n">
        <v>0.2</v>
      </c>
      <c r="L114" s="19" t="n">
        <v>14</v>
      </c>
      <c r="M114" s="19" t="n">
        <v>14</v>
      </c>
      <c r="N114" s="19" t="n">
        <v>8</v>
      </c>
      <c r="O114" s="19" t="n">
        <v>2.8</v>
      </c>
    </row>
    <row r="115" customFormat="false" ht="17.1" hidden="false" customHeight="true" outlineLevel="0" collapsed="false">
      <c r="A115" s="50"/>
      <c r="B115" s="51" t="s">
        <v>37</v>
      </c>
      <c r="C115" s="52" t="n">
        <f aca="false">SUM(C108:C114)</f>
        <v>890</v>
      </c>
      <c r="D115" s="53" t="n">
        <f aca="false">SUM(D108:D114)</f>
        <v>31.84</v>
      </c>
      <c r="E115" s="53" t="n">
        <f aca="false">SUM(E108:E114)</f>
        <v>37.44</v>
      </c>
      <c r="F115" s="53" t="n">
        <f aca="false">SUM(F108:F114)</f>
        <v>71.145</v>
      </c>
      <c r="G115" s="53" t="n">
        <f aca="false">SUM(G108:G114)</f>
        <v>748.9</v>
      </c>
      <c r="H115" s="53" t="n">
        <f aca="false">SUM(H108:H114)</f>
        <v>0.417</v>
      </c>
      <c r="I115" s="53" t="n">
        <f aca="false">SUM(I108:I114)</f>
        <v>21.2</v>
      </c>
      <c r="J115" s="53" t="n">
        <f aca="false">SUM(J108:J114)</f>
        <v>4.302</v>
      </c>
      <c r="K115" s="53" t="n">
        <f aca="false">SUM(K108:K114)</f>
        <v>2.73</v>
      </c>
      <c r="L115" s="53" t="n">
        <f aca="false">SUM(L108:L114)</f>
        <v>592.68</v>
      </c>
      <c r="M115" s="53" t="n">
        <f aca="false">SUM(M108:M114)</f>
        <v>560.75</v>
      </c>
      <c r="N115" s="53" t="n">
        <f aca="false">SUM(N108:N114)</f>
        <v>108.23</v>
      </c>
      <c r="O115" s="53" t="n">
        <f aca="false">SUM(O108:O114)</f>
        <v>8.525</v>
      </c>
    </row>
    <row r="116" customFormat="false" ht="17.1" hidden="false" customHeight="true" outlineLevel="0" collapsed="false">
      <c r="A116" s="54" t="s">
        <v>91</v>
      </c>
      <c r="B116" s="54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</row>
    <row r="117" customFormat="false" ht="17.1" hidden="false" customHeight="true" outlineLevel="0" collapsed="false">
      <c r="A117" s="28" t="s">
        <v>39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customFormat="false" ht="17.1" hidden="false" customHeight="true" outlineLevel="0" collapsed="false">
      <c r="A118" s="12"/>
      <c r="B118" s="13" t="s">
        <v>74</v>
      </c>
      <c r="C118" s="14" t="n">
        <v>70</v>
      </c>
      <c r="D118" s="15" t="n">
        <v>0.4872</v>
      </c>
      <c r="E118" s="15" t="n">
        <v>0.0696</v>
      </c>
      <c r="F118" s="15" t="n">
        <v>1.3224</v>
      </c>
      <c r="G118" s="15" t="n">
        <f aca="false">F118*4+E118*9+D118*4</f>
        <v>7.8648</v>
      </c>
      <c r="H118" s="15" t="n">
        <v>0.0232</v>
      </c>
      <c r="I118" s="15" t="n">
        <v>3.4104</v>
      </c>
      <c r="J118" s="15" t="n">
        <v>0</v>
      </c>
      <c r="K118" s="15" t="n">
        <v>0.0696</v>
      </c>
      <c r="L118" s="15" t="n">
        <v>11.832</v>
      </c>
      <c r="M118" s="15" t="n">
        <v>20.88</v>
      </c>
      <c r="N118" s="15" t="n">
        <v>9.744</v>
      </c>
      <c r="O118" s="15" t="n">
        <v>0.348</v>
      </c>
    </row>
    <row r="119" customFormat="false" ht="17.1" hidden="false" customHeight="true" outlineLevel="0" collapsed="false">
      <c r="A119" s="12" t="n">
        <v>235</v>
      </c>
      <c r="B119" s="13" t="s">
        <v>92</v>
      </c>
      <c r="C119" s="14" t="n">
        <v>75</v>
      </c>
      <c r="D119" s="19" t="n">
        <v>7.66</v>
      </c>
      <c r="E119" s="19" t="n">
        <v>5.3</v>
      </c>
      <c r="F119" s="19" t="n">
        <v>5.8</v>
      </c>
      <c r="G119" s="15" t="n">
        <f aca="false">F119*4+E119*9+D119*4</f>
        <v>101.54</v>
      </c>
      <c r="H119" s="19" t="n">
        <f aca="false">0.036*0.875</f>
        <v>0.0315</v>
      </c>
      <c r="I119" s="19" t="n">
        <v>2.26</v>
      </c>
      <c r="J119" s="19" t="n">
        <v>0.17</v>
      </c>
      <c r="K119" s="19" t="n">
        <v>3.11</v>
      </c>
      <c r="L119" s="19" t="n">
        <v>43.8</v>
      </c>
      <c r="M119" s="19" t="n">
        <v>115.9</v>
      </c>
      <c r="N119" s="19" t="n">
        <v>17.15</v>
      </c>
      <c r="O119" s="19" t="n">
        <v>1.48</v>
      </c>
    </row>
    <row r="120" customFormat="false" ht="17.1" hidden="false" customHeight="true" outlineLevel="0" collapsed="false">
      <c r="A120" s="12" t="n">
        <v>310</v>
      </c>
      <c r="B120" s="13" t="s">
        <v>93</v>
      </c>
      <c r="C120" s="14" t="n">
        <v>170</v>
      </c>
      <c r="D120" s="15" t="n">
        <v>3.3205</v>
      </c>
      <c r="E120" s="15" t="n">
        <v>4.8816</v>
      </c>
      <c r="F120" s="15" t="n">
        <v>26.0013</v>
      </c>
      <c r="G120" s="15" t="n">
        <f aca="false">F120*4+E120*9+D120*4</f>
        <v>161.2216</v>
      </c>
      <c r="H120" s="15" t="n">
        <v>0.1695</v>
      </c>
      <c r="I120" s="15" t="n">
        <v>23.73</v>
      </c>
      <c r="J120" s="15" t="n">
        <v>0</v>
      </c>
      <c r="K120" s="15" t="n">
        <v>0.226</v>
      </c>
      <c r="L120" s="15" t="n">
        <v>62.037</v>
      </c>
      <c r="M120" s="15" t="n">
        <v>90.061</v>
      </c>
      <c r="N120" s="15" t="n">
        <v>33.109</v>
      </c>
      <c r="O120" s="15" t="n">
        <v>1.2995</v>
      </c>
    </row>
    <row r="121" customFormat="false" ht="17.1" hidden="false" customHeight="true" outlineLevel="0" collapsed="false">
      <c r="A121" s="12" t="s">
        <v>42</v>
      </c>
      <c r="B121" s="13" t="s">
        <v>94</v>
      </c>
      <c r="C121" s="14" t="n">
        <v>200</v>
      </c>
      <c r="D121" s="15" t="n">
        <v>1.04</v>
      </c>
      <c r="E121" s="15" t="n">
        <v>0.6</v>
      </c>
      <c r="F121" s="15" t="n">
        <v>10.2</v>
      </c>
      <c r="G121" s="15" t="n">
        <f aca="false">F121*4+E121*9+D121*4</f>
        <v>50.36</v>
      </c>
      <c r="H121" s="15" t="n">
        <v>0.2</v>
      </c>
      <c r="I121" s="15" t="n">
        <v>8</v>
      </c>
      <c r="J121" s="15" t="n">
        <v>0.001</v>
      </c>
      <c r="K121" s="15" t="n">
        <v>11</v>
      </c>
      <c r="L121" s="15" t="n">
        <v>32</v>
      </c>
      <c r="M121" s="15" t="n">
        <v>29</v>
      </c>
      <c r="N121" s="15" t="n">
        <v>21</v>
      </c>
      <c r="O121" s="15" t="n">
        <v>6.4</v>
      </c>
    </row>
    <row r="122" customFormat="false" ht="17.1" hidden="false" customHeight="true" outlineLevel="0" collapsed="false">
      <c r="A122" s="63"/>
      <c r="B122" s="13" t="s">
        <v>25</v>
      </c>
      <c r="C122" s="14" t="n">
        <v>40</v>
      </c>
      <c r="D122" s="15" t="n">
        <f aca="false">1.35*2</f>
        <v>2.7</v>
      </c>
      <c r="E122" s="15" t="n">
        <f aca="false">0.172*2</f>
        <v>0.344</v>
      </c>
      <c r="F122" s="15" t="n">
        <f aca="false">10.03*2</f>
        <v>20.06</v>
      </c>
      <c r="G122" s="15" t="n">
        <f aca="false">F122*4+E122*9+D122*4</f>
        <v>94.136</v>
      </c>
      <c r="H122" s="15" t="n">
        <v>0.024</v>
      </c>
      <c r="I122" s="15" t="n">
        <v>0</v>
      </c>
      <c r="J122" s="15" t="n">
        <v>0</v>
      </c>
      <c r="K122" s="15" t="n">
        <v>0.42</v>
      </c>
      <c r="L122" s="15" t="n">
        <v>8</v>
      </c>
      <c r="M122" s="15" t="n">
        <v>26</v>
      </c>
      <c r="N122" s="15" t="n">
        <v>5.6</v>
      </c>
      <c r="O122" s="15" t="n">
        <v>0.4</v>
      </c>
    </row>
    <row r="123" customFormat="false" ht="17.1" hidden="false" customHeight="true" outlineLevel="0" collapsed="false">
      <c r="A123" s="12"/>
      <c r="B123" s="13" t="s">
        <v>36</v>
      </c>
      <c r="C123" s="14" t="n">
        <v>25</v>
      </c>
      <c r="D123" s="15" t="n">
        <v>1.6625</v>
      </c>
      <c r="E123" s="15" t="n">
        <v>0.3</v>
      </c>
      <c r="F123" s="15" t="n">
        <v>10.4625</v>
      </c>
      <c r="G123" s="15" t="n">
        <f aca="false">F123*4+E123*9+D123*4</f>
        <v>51.2</v>
      </c>
      <c r="H123" s="15" t="n">
        <v>0.13125</v>
      </c>
      <c r="I123" s="15" t="n">
        <v>0.175</v>
      </c>
      <c r="J123" s="15" t="n">
        <v>0</v>
      </c>
      <c r="K123" s="15" t="n">
        <v>0.13125</v>
      </c>
      <c r="L123" s="15" t="n">
        <v>31.9375</v>
      </c>
      <c r="M123" s="15" t="n">
        <v>54.6875</v>
      </c>
      <c r="N123" s="15" t="n">
        <v>17.5</v>
      </c>
      <c r="O123" s="15" t="n">
        <v>1.225</v>
      </c>
    </row>
    <row r="124" customFormat="false" ht="17.1" hidden="false" customHeight="true" outlineLevel="0" collapsed="false">
      <c r="A124" s="12"/>
      <c r="B124" s="13" t="s">
        <v>95</v>
      </c>
      <c r="C124" s="14" t="n">
        <v>150</v>
      </c>
      <c r="D124" s="15" t="n">
        <v>0.753012048192771</v>
      </c>
      <c r="E124" s="15" t="n">
        <v>0</v>
      </c>
      <c r="F124" s="15" t="n">
        <v>15.210843373494</v>
      </c>
      <c r="G124" s="15" t="n">
        <f aca="false">F124*4+E124*9+D124*4</f>
        <v>63.855421686747</v>
      </c>
      <c r="H124" s="15" t="n">
        <v>0.0150602409638554</v>
      </c>
      <c r="I124" s="15" t="n">
        <v>3.01204819277108</v>
      </c>
      <c r="J124" s="15" t="n">
        <v>0</v>
      </c>
      <c r="K124" s="15" t="n">
        <v>0.150602409638554</v>
      </c>
      <c r="L124" s="15" t="n">
        <v>10.5421686746988</v>
      </c>
      <c r="M124" s="15" t="n">
        <v>10.5421686746988</v>
      </c>
      <c r="N124" s="15" t="n">
        <v>6.02409638554217</v>
      </c>
      <c r="O124" s="15" t="n">
        <v>2.10843373493976</v>
      </c>
    </row>
    <row r="125" customFormat="false" ht="17.1" hidden="false" customHeight="true" outlineLevel="0" collapsed="false">
      <c r="A125" s="20"/>
      <c r="B125" s="21" t="s">
        <v>27</v>
      </c>
      <c r="C125" s="22" t="n">
        <f aca="false">SUM(C118:C124)</f>
        <v>730</v>
      </c>
      <c r="D125" s="23" t="n">
        <f aca="false">SUM(D118:D124)</f>
        <v>17.6232120481928</v>
      </c>
      <c r="E125" s="23" t="n">
        <f aca="false">SUM(E118:E124)</f>
        <v>11.4952</v>
      </c>
      <c r="F125" s="23" t="n">
        <f aca="false">SUM(F118:F124)</f>
        <v>89.057043373494</v>
      </c>
      <c r="G125" s="23" t="n">
        <f aca="false">SUM(G118:G124)</f>
        <v>530.177821686747</v>
      </c>
      <c r="H125" s="23" t="n">
        <f aca="false">SUM(H118:H124)</f>
        <v>0.594510240963855</v>
      </c>
      <c r="I125" s="23" t="n">
        <f aca="false">SUM(I118:I124)</f>
        <v>40.5874481927711</v>
      </c>
      <c r="J125" s="23" t="n">
        <f aca="false">SUM(J118:J124)</f>
        <v>0.171</v>
      </c>
      <c r="K125" s="23" t="n">
        <f aca="false">SUM(K118:K124)</f>
        <v>15.1074524096386</v>
      </c>
      <c r="L125" s="23" t="n">
        <f aca="false">SUM(L118:L124)</f>
        <v>200.148668674699</v>
      </c>
      <c r="M125" s="23" t="n">
        <f aca="false">SUM(M118:M124)</f>
        <v>347.070668674699</v>
      </c>
      <c r="N125" s="23" t="n">
        <f aca="false">SUM(N118:N124)</f>
        <v>110.127096385542</v>
      </c>
      <c r="O125" s="23" t="n">
        <f aca="false">SUM(O118:O124)</f>
        <v>13.2609337349398</v>
      </c>
    </row>
    <row r="126" customFormat="false" ht="17.1" hidden="false" customHeight="true" outlineLevel="0" collapsed="false">
      <c r="A126" s="28" t="s">
        <v>29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customFormat="false" ht="17.1" hidden="false" customHeight="true" outlineLevel="0" collapsed="false">
      <c r="A127" s="68" t="n">
        <v>81</v>
      </c>
      <c r="B127" s="30" t="s">
        <v>96</v>
      </c>
      <c r="C127" s="31" t="n">
        <v>250</v>
      </c>
      <c r="D127" s="27" t="n">
        <v>1.6</v>
      </c>
      <c r="E127" s="27" t="n">
        <v>4.86</v>
      </c>
      <c r="F127" s="27" t="n">
        <v>8.56</v>
      </c>
      <c r="G127" s="27" t="n">
        <f aca="false">D127*4+E127*9+F127*4</f>
        <v>84.38</v>
      </c>
      <c r="H127" s="27" t="n">
        <v>0.03</v>
      </c>
      <c r="I127" s="27" t="n">
        <v>10.93</v>
      </c>
      <c r="J127" s="27" t="n">
        <v>0</v>
      </c>
      <c r="K127" s="27" t="n">
        <v>0.5</v>
      </c>
      <c r="L127" s="27" t="n">
        <v>52.53</v>
      </c>
      <c r="M127" s="27" t="n">
        <v>46.1</v>
      </c>
      <c r="N127" s="27" t="n">
        <v>23.13</v>
      </c>
      <c r="O127" s="49" t="n">
        <v>1.1</v>
      </c>
    </row>
    <row r="128" customFormat="false" ht="17.1" hidden="false" customHeight="true" outlineLevel="0" collapsed="false">
      <c r="A128" s="29" t="s">
        <v>97</v>
      </c>
      <c r="B128" s="61" t="s">
        <v>98</v>
      </c>
      <c r="C128" s="37" t="n">
        <v>80</v>
      </c>
      <c r="D128" s="27" t="n">
        <f aca="false">5.29+0.57</f>
        <v>5.86</v>
      </c>
      <c r="E128" s="27" t="n">
        <f aca="false">14.8+1.51</f>
        <v>16.31</v>
      </c>
      <c r="F128" s="27" t="n">
        <f aca="false">1.28+1.79</f>
        <v>3.07</v>
      </c>
      <c r="G128" s="27" t="n">
        <f aca="false">D128*4+E128*9+F128*4</f>
        <v>182.51</v>
      </c>
      <c r="H128" s="27" t="n">
        <v>0.14</v>
      </c>
      <c r="I128" s="27" t="n">
        <v>0.09</v>
      </c>
      <c r="J128" s="27" t="n">
        <v>0</v>
      </c>
      <c r="K128" s="27" t="n">
        <v>0.3</v>
      </c>
      <c r="L128" s="27" t="n">
        <v>9.54</v>
      </c>
      <c r="M128" s="27" t="n">
        <v>63.38</v>
      </c>
      <c r="N128" s="27" t="n">
        <v>11.3</v>
      </c>
      <c r="O128" s="49" t="n">
        <v>0.745</v>
      </c>
    </row>
    <row r="129" customFormat="false" ht="17.1" hidden="false" customHeight="true" outlineLevel="0" collapsed="false">
      <c r="A129" s="29"/>
      <c r="B129" s="30" t="s">
        <v>99</v>
      </c>
      <c r="C129" s="31" t="n">
        <v>155</v>
      </c>
      <c r="D129" s="27" t="n">
        <v>2.98</v>
      </c>
      <c r="E129" s="27" t="n">
        <v>6.12</v>
      </c>
      <c r="F129" s="27" t="n">
        <v>30.9</v>
      </c>
      <c r="G129" s="27" t="n">
        <f aca="false">D129*4+E129*9+F129*4</f>
        <v>190.6</v>
      </c>
      <c r="H129" s="27" t="n">
        <v>0.026</v>
      </c>
      <c r="I129" s="27" t="n">
        <v>0</v>
      </c>
      <c r="J129" s="27" t="n">
        <v>0.31</v>
      </c>
      <c r="K129" s="27" t="n">
        <v>0.46</v>
      </c>
      <c r="L129" s="27" t="n">
        <v>13.42</v>
      </c>
      <c r="M129" s="27" t="n">
        <v>64.9</v>
      </c>
      <c r="N129" s="27" t="n">
        <v>21.97</v>
      </c>
      <c r="O129" s="49" t="n">
        <v>0.46</v>
      </c>
    </row>
    <row r="130" customFormat="false" ht="17.1" hidden="false" customHeight="true" outlineLevel="0" collapsed="false">
      <c r="A130" s="59"/>
      <c r="B130" s="25" t="s">
        <v>100</v>
      </c>
      <c r="C130" s="26" t="n">
        <v>200</v>
      </c>
      <c r="D130" s="27" t="n">
        <v>0.68</v>
      </c>
      <c r="E130" s="27" t="n">
        <v>0.28</v>
      </c>
      <c r="F130" s="27" t="n">
        <v>20.76</v>
      </c>
      <c r="G130" s="27" t="n">
        <f aca="false">D130*4+E130*9+F130*4</f>
        <v>88.28</v>
      </c>
      <c r="H130" s="27" t="n">
        <v>0.01</v>
      </c>
      <c r="I130" s="27" t="n">
        <v>100</v>
      </c>
      <c r="J130" s="27" t="n">
        <v>0</v>
      </c>
      <c r="K130" s="27" t="n">
        <v>0</v>
      </c>
      <c r="L130" s="27" t="n">
        <v>21.34</v>
      </c>
      <c r="M130" s="27" t="n">
        <v>3.44</v>
      </c>
      <c r="N130" s="27" t="n">
        <v>3.44</v>
      </c>
      <c r="O130" s="49" t="n">
        <v>0.634</v>
      </c>
    </row>
    <row r="131" customFormat="false" ht="17.1" hidden="false" customHeight="true" outlineLevel="0" collapsed="false">
      <c r="A131" s="29"/>
      <c r="B131" s="30" t="s">
        <v>33</v>
      </c>
      <c r="C131" s="31" t="n">
        <v>200</v>
      </c>
      <c r="D131" s="69" t="n">
        <v>0.64</v>
      </c>
      <c r="E131" s="69" t="n">
        <v>0.64</v>
      </c>
      <c r="F131" s="69" t="n">
        <v>15.68</v>
      </c>
      <c r="G131" s="19" t="n">
        <f aca="false">D131*4+E131*9+F131*4</f>
        <v>71.04</v>
      </c>
      <c r="H131" s="32" t="n">
        <v>0.05</v>
      </c>
      <c r="I131" s="32" t="n">
        <v>16</v>
      </c>
      <c r="J131" s="32" t="n">
        <v>0</v>
      </c>
      <c r="K131" s="32" t="n">
        <v>0.2</v>
      </c>
      <c r="L131" s="32" t="n">
        <v>25.6</v>
      </c>
      <c r="M131" s="32" t="n">
        <v>17.6</v>
      </c>
      <c r="N131" s="32" t="n">
        <v>14.4</v>
      </c>
      <c r="O131" s="32" t="n">
        <v>3.52</v>
      </c>
    </row>
    <row r="132" customFormat="false" ht="17.1" hidden="false" customHeight="true" outlineLevel="0" collapsed="false">
      <c r="A132" s="36"/>
      <c r="B132" s="30" t="s">
        <v>35</v>
      </c>
      <c r="C132" s="37" t="n">
        <v>60</v>
      </c>
      <c r="D132" s="62" t="n">
        <v>4.05</v>
      </c>
      <c r="E132" s="62" t="n">
        <v>0.51</v>
      </c>
      <c r="F132" s="62" t="n">
        <v>30.09</v>
      </c>
      <c r="G132" s="27" t="n">
        <f aca="false">D132*4+E132*9+F132*4</f>
        <v>141.15</v>
      </c>
      <c r="H132" s="62" t="n">
        <v>0.06</v>
      </c>
      <c r="I132" s="62" t="n">
        <v>0</v>
      </c>
      <c r="J132" s="62" t="n">
        <v>0</v>
      </c>
      <c r="K132" s="62" t="n">
        <v>0.66</v>
      </c>
      <c r="L132" s="62" t="n">
        <v>12</v>
      </c>
      <c r="M132" s="62" t="n">
        <v>39</v>
      </c>
      <c r="N132" s="62" t="n">
        <v>8.4</v>
      </c>
      <c r="O132" s="62" t="n">
        <v>0.66</v>
      </c>
    </row>
    <row r="133" customFormat="false" ht="17.1" hidden="false" customHeight="true" outlineLevel="0" collapsed="false">
      <c r="A133" s="29"/>
      <c r="B133" s="30" t="s">
        <v>36</v>
      </c>
      <c r="C133" s="31" t="n">
        <v>20</v>
      </c>
      <c r="D133" s="33" t="n">
        <v>1.33</v>
      </c>
      <c r="E133" s="33" t="n">
        <v>0.24</v>
      </c>
      <c r="F133" s="33" t="n">
        <v>8.37</v>
      </c>
      <c r="G133" s="27" t="n">
        <f aca="false">D133*4+E133*9+F133*4</f>
        <v>40.96</v>
      </c>
      <c r="H133" s="33" t="n">
        <v>0.11</v>
      </c>
      <c r="I133" s="33" t="n">
        <v>0.14</v>
      </c>
      <c r="J133" s="33" t="n">
        <v>0</v>
      </c>
      <c r="K133" s="33" t="n">
        <v>0.11</v>
      </c>
      <c r="L133" s="33" t="n">
        <v>25.55</v>
      </c>
      <c r="M133" s="33" t="n">
        <v>43.75</v>
      </c>
      <c r="N133" s="33" t="n">
        <v>14</v>
      </c>
      <c r="O133" s="35" t="n">
        <v>0.98</v>
      </c>
    </row>
    <row r="134" customFormat="false" ht="17.1" hidden="false" customHeight="true" outlineLevel="0" collapsed="false">
      <c r="A134" s="50"/>
      <c r="B134" s="51" t="s">
        <v>37</v>
      </c>
      <c r="C134" s="52" t="n">
        <f aca="false">SUM(C127:C133)</f>
        <v>965</v>
      </c>
      <c r="D134" s="53" t="n">
        <f aca="false">SUM(D127:D133)</f>
        <v>17.14</v>
      </c>
      <c r="E134" s="53" t="n">
        <f aca="false">SUM(E127:E133)</f>
        <v>28.96</v>
      </c>
      <c r="F134" s="53" t="n">
        <f aca="false">SUM(F127:F133)</f>
        <v>117.43</v>
      </c>
      <c r="G134" s="53" t="n">
        <f aca="false">SUM(G127:G133)</f>
        <v>798.92</v>
      </c>
      <c r="H134" s="53" t="n">
        <f aca="false">SUM(H127:H133)</f>
        <v>0.426</v>
      </c>
      <c r="I134" s="53" t="n">
        <f aca="false">SUM(I127:I133)</f>
        <v>127.16</v>
      </c>
      <c r="J134" s="53" t="n">
        <f aca="false">SUM(J127:J133)</f>
        <v>0.31</v>
      </c>
      <c r="K134" s="53" t="n">
        <f aca="false">SUM(K127:K133)</f>
        <v>2.23</v>
      </c>
      <c r="L134" s="53" t="n">
        <f aca="false">SUM(L127:L133)</f>
        <v>159.98</v>
      </c>
      <c r="M134" s="53" t="n">
        <f aca="false">SUM(M127:M133)</f>
        <v>278.17</v>
      </c>
      <c r="N134" s="53" t="n">
        <f aca="false">SUM(N127:N133)</f>
        <v>96.64</v>
      </c>
      <c r="O134" s="53" t="n">
        <f aca="false">SUM(O127:O133)</f>
        <v>8.099</v>
      </c>
    </row>
    <row r="135" customFormat="false" ht="17.1" hidden="false" customHeight="true" outlineLevel="0" collapsed="false">
      <c r="A135" s="54" t="s">
        <v>101</v>
      </c>
      <c r="B135" s="54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</row>
    <row r="136" customFormat="false" ht="17.1" hidden="false" customHeight="true" outlineLevel="0" collapsed="false">
      <c r="A136" s="28" t="s">
        <v>39</v>
      </c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customFormat="false" ht="17.1" hidden="false" customHeight="true" outlineLevel="0" collapsed="false">
      <c r="A137" s="12"/>
      <c r="B137" s="13" t="s">
        <v>102</v>
      </c>
      <c r="C137" s="14" t="n">
        <v>80</v>
      </c>
      <c r="D137" s="15" t="n">
        <v>0.5586</v>
      </c>
      <c r="E137" s="15" t="n">
        <v>0.0798</v>
      </c>
      <c r="F137" s="15" t="n">
        <v>1.5162</v>
      </c>
      <c r="G137" s="15" t="n">
        <f aca="false">F137*4+E137*9+D137*4</f>
        <v>9.0174</v>
      </c>
      <c r="H137" s="15" t="n">
        <v>0.0266</v>
      </c>
      <c r="I137" s="15" t="n">
        <v>3.9102</v>
      </c>
      <c r="J137" s="15" t="n">
        <v>0</v>
      </c>
      <c r="K137" s="15" t="n">
        <v>0.0798</v>
      </c>
      <c r="L137" s="15" t="n">
        <v>13.566</v>
      </c>
      <c r="M137" s="15" t="n">
        <v>23.94</v>
      </c>
      <c r="N137" s="15" t="n">
        <v>11.172</v>
      </c>
      <c r="O137" s="15" t="n">
        <v>0.399</v>
      </c>
    </row>
    <row r="138" customFormat="false" ht="17.1" hidden="false" customHeight="true" outlineLevel="0" collapsed="false">
      <c r="A138" s="12" t="n">
        <v>278</v>
      </c>
      <c r="B138" s="13" t="s">
        <v>103</v>
      </c>
      <c r="C138" s="14" t="n">
        <v>60</v>
      </c>
      <c r="D138" s="27" t="n">
        <v>4.27</v>
      </c>
      <c r="E138" s="27" t="n">
        <v>4.77</v>
      </c>
      <c r="F138" s="27" t="n">
        <v>5.59</v>
      </c>
      <c r="G138" s="15" t="n">
        <f aca="false">F138*4+E138*9+D138*4</f>
        <v>82.37</v>
      </c>
      <c r="H138" s="27" t="n">
        <v>0.02</v>
      </c>
      <c r="I138" s="27" t="n">
        <v>0.39</v>
      </c>
      <c r="J138" s="27" t="n">
        <v>0.18</v>
      </c>
      <c r="K138" s="27" t="n">
        <v>0</v>
      </c>
      <c r="L138" s="27" t="n">
        <v>15.2</v>
      </c>
      <c r="M138" s="27" t="n">
        <v>48.2</v>
      </c>
      <c r="N138" s="27" t="n">
        <v>9.99</v>
      </c>
      <c r="O138" s="27" t="n">
        <v>0.47</v>
      </c>
    </row>
    <row r="139" customFormat="false" ht="17.1" hidden="false" customHeight="true" outlineLevel="0" collapsed="false">
      <c r="A139" s="55" t="n">
        <v>330</v>
      </c>
      <c r="B139" s="13" t="s">
        <v>104</v>
      </c>
      <c r="C139" s="14" t="n">
        <v>50</v>
      </c>
      <c r="D139" s="27" t="n">
        <v>0.7</v>
      </c>
      <c r="E139" s="27" t="n">
        <v>2.49</v>
      </c>
      <c r="F139" s="27" t="n">
        <v>2.93</v>
      </c>
      <c r="G139" s="15" t="n">
        <f aca="false">F139*4+E139*9+D139*4</f>
        <v>36.93</v>
      </c>
      <c r="H139" s="27" t="n">
        <v>0.01</v>
      </c>
      <c r="I139" s="27" t="n">
        <v>0.019</v>
      </c>
      <c r="J139" s="27" t="n">
        <v>0.17</v>
      </c>
      <c r="K139" s="27" t="n">
        <v>0</v>
      </c>
      <c r="L139" s="27" t="n">
        <v>13.65</v>
      </c>
      <c r="M139" s="27" t="n">
        <v>11.36</v>
      </c>
      <c r="N139" s="27" t="n">
        <v>2.64</v>
      </c>
      <c r="O139" s="27" t="n">
        <v>0.1</v>
      </c>
    </row>
    <row r="140" customFormat="false" ht="17.1" hidden="false" customHeight="true" outlineLevel="0" collapsed="false">
      <c r="A140" s="12" t="n">
        <v>302</v>
      </c>
      <c r="B140" s="13" t="s">
        <v>105</v>
      </c>
      <c r="C140" s="14" t="n">
        <v>155</v>
      </c>
      <c r="D140" s="19" t="n">
        <v>7.8</v>
      </c>
      <c r="E140" s="19" t="n">
        <v>3.6</v>
      </c>
      <c r="F140" s="19" t="n">
        <v>39</v>
      </c>
      <c r="G140" s="15" t="n">
        <f aca="false">F140*4+E140*9+D140*4</f>
        <v>219.6</v>
      </c>
      <c r="H140" s="19" t="n">
        <v>0.18</v>
      </c>
      <c r="I140" s="19" t="n">
        <v>0</v>
      </c>
      <c r="J140" s="19" t="n">
        <v>0.35</v>
      </c>
      <c r="K140" s="19" t="n">
        <v>0.44</v>
      </c>
      <c r="L140" s="19" t="n">
        <v>23.55</v>
      </c>
      <c r="M140" s="19" t="n">
        <v>185.6</v>
      </c>
      <c r="N140" s="19" t="n">
        <v>123.9</v>
      </c>
      <c r="O140" s="19" t="n">
        <v>4.2</v>
      </c>
    </row>
    <row r="141" customFormat="false" ht="17.1" hidden="false" customHeight="true" outlineLevel="0" collapsed="false">
      <c r="A141" s="12" t="n">
        <v>342</v>
      </c>
      <c r="B141" s="13" t="s">
        <v>43</v>
      </c>
      <c r="C141" s="14" t="n">
        <v>200</v>
      </c>
      <c r="D141" s="15" t="n">
        <v>0.6</v>
      </c>
      <c r="E141" s="15" t="n">
        <v>0.4</v>
      </c>
      <c r="F141" s="15" t="n">
        <v>10.4</v>
      </c>
      <c r="G141" s="15" t="n">
        <f aca="false">F141*4+E141*9+D141*4</f>
        <v>47.6</v>
      </c>
      <c r="H141" s="15" t="n">
        <v>0.02</v>
      </c>
      <c r="I141" s="15" t="n">
        <v>3.4</v>
      </c>
      <c r="J141" s="15" t="n">
        <v>0</v>
      </c>
      <c r="K141" s="15" t="n">
        <v>0.4</v>
      </c>
      <c r="L141" s="15" t="n">
        <v>21.2</v>
      </c>
      <c r="M141" s="15" t="n">
        <v>22.6</v>
      </c>
      <c r="N141" s="15" t="n">
        <v>14.6</v>
      </c>
      <c r="O141" s="15" t="n">
        <v>3.2</v>
      </c>
    </row>
    <row r="142" customFormat="false" ht="17.1" hidden="false" customHeight="true" outlineLevel="0" collapsed="false">
      <c r="A142" s="12"/>
      <c r="B142" s="13" t="s">
        <v>36</v>
      </c>
      <c r="C142" s="14" t="n">
        <v>25</v>
      </c>
      <c r="D142" s="15" t="n">
        <v>1.6625</v>
      </c>
      <c r="E142" s="15" t="n">
        <v>0.3</v>
      </c>
      <c r="F142" s="15" t="n">
        <v>10.4625</v>
      </c>
      <c r="G142" s="15" t="n">
        <f aca="false">F142*4+E142*9+D142*4</f>
        <v>51.2</v>
      </c>
      <c r="H142" s="15" t="n">
        <v>0.13125</v>
      </c>
      <c r="I142" s="15" t="n">
        <v>0.175</v>
      </c>
      <c r="J142" s="15" t="n">
        <v>0</v>
      </c>
      <c r="K142" s="15" t="n">
        <v>0.13125</v>
      </c>
      <c r="L142" s="15" t="n">
        <v>31.9375</v>
      </c>
      <c r="M142" s="15" t="n">
        <v>54.6875</v>
      </c>
      <c r="N142" s="15" t="n">
        <v>17.5</v>
      </c>
      <c r="O142" s="15" t="n">
        <v>1.225</v>
      </c>
    </row>
    <row r="143" customFormat="false" ht="17.1" hidden="false" customHeight="true" outlineLevel="0" collapsed="false">
      <c r="A143" s="63"/>
      <c r="B143" s="13" t="s">
        <v>25</v>
      </c>
      <c r="C143" s="14" t="n">
        <v>40</v>
      </c>
      <c r="D143" s="15" t="n">
        <f aca="false">1.35*2</f>
        <v>2.7</v>
      </c>
      <c r="E143" s="15" t="n">
        <f aca="false">0.172*2</f>
        <v>0.344</v>
      </c>
      <c r="F143" s="15" t="n">
        <f aca="false">10.03*2</f>
        <v>20.06</v>
      </c>
      <c r="G143" s="15" t="n">
        <f aca="false">F143*4+E143*9+D143*4</f>
        <v>94.136</v>
      </c>
      <c r="H143" s="15" t="n">
        <v>0.024</v>
      </c>
      <c r="I143" s="15" t="n">
        <v>0</v>
      </c>
      <c r="J143" s="15" t="n">
        <v>0</v>
      </c>
      <c r="K143" s="15" t="n">
        <v>0.42</v>
      </c>
      <c r="L143" s="15" t="n">
        <v>8</v>
      </c>
      <c r="M143" s="15" t="n">
        <v>26</v>
      </c>
      <c r="N143" s="15" t="n">
        <v>5.6</v>
      </c>
      <c r="O143" s="15" t="n">
        <v>0.4</v>
      </c>
    </row>
    <row r="144" customFormat="false" ht="17.1" hidden="false" customHeight="true" outlineLevel="0" collapsed="false">
      <c r="A144" s="70"/>
      <c r="B144" s="71" t="s">
        <v>106</v>
      </c>
      <c r="C144" s="72" t="n">
        <v>25</v>
      </c>
      <c r="D144" s="27" t="n">
        <f aca="false">7.5*0.25</f>
        <v>1.875</v>
      </c>
      <c r="E144" s="27" t="n">
        <f aca="false">18*0.25</f>
        <v>4.5</v>
      </c>
      <c r="F144" s="27" t="n">
        <f aca="false">67*0.25</f>
        <v>16.75</v>
      </c>
      <c r="G144" s="15" t="n">
        <f aca="false">F144*4+E144*9+D144*4</f>
        <v>115</v>
      </c>
      <c r="H144" s="27" t="n">
        <v>0.03</v>
      </c>
      <c r="I144" s="27" t="n">
        <v>0</v>
      </c>
      <c r="J144" s="27" t="n">
        <v>0.2</v>
      </c>
      <c r="K144" s="27" t="n">
        <v>0</v>
      </c>
      <c r="L144" s="27" t="n">
        <v>7.24</v>
      </c>
      <c r="M144" s="27" t="n">
        <v>26.87</v>
      </c>
      <c r="N144" s="27" t="n">
        <v>5.5</v>
      </c>
      <c r="O144" s="27" t="n">
        <v>0.45</v>
      </c>
    </row>
    <row r="145" customFormat="false" ht="17.1" hidden="false" customHeight="true" outlineLevel="0" collapsed="false">
      <c r="A145" s="20"/>
      <c r="B145" s="21" t="s">
        <v>27</v>
      </c>
      <c r="C145" s="22" t="n">
        <f aca="false">SUM(C137:C144)</f>
        <v>635</v>
      </c>
      <c r="D145" s="23" t="n">
        <f aca="false">SUM(D137:D144)</f>
        <v>20.1661</v>
      </c>
      <c r="E145" s="23" t="n">
        <f aca="false">SUM(E137:E144)</f>
        <v>16.4838</v>
      </c>
      <c r="F145" s="23" t="n">
        <f aca="false">SUM(F137:F144)</f>
        <v>106.7087</v>
      </c>
      <c r="G145" s="23" t="n">
        <f aca="false">SUM(G137:G144)</f>
        <v>655.8534</v>
      </c>
      <c r="H145" s="23" t="n">
        <f aca="false">SUM(H137:H144)</f>
        <v>0.44185</v>
      </c>
      <c r="I145" s="23" t="n">
        <f aca="false">SUM(I137:I144)</f>
        <v>7.8942</v>
      </c>
      <c r="J145" s="23" t="n">
        <f aca="false">SUM(J137:J144)</f>
        <v>0.9</v>
      </c>
      <c r="K145" s="23" t="n">
        <f aca="false">SUM(K137:K144)</f>
        <v>1.47105</v>
      </c>
      <c r="L145" s="23" t="n">
        <f aca="false">SUM(L137:L144)</f>
        <v>134.3435</v>
      </c>
      <c r="M145" s="23" t="n">
        <f aca="false">SUM(M137:M144)</f>
        <v>399.2575</v>
      </c>
      <c r="N145" s="23" t="n">
        <f aca="false">SUM(N137:N144)</f>
        <v>190.902</v>
      </c>
      <c r="O145" s="23" t="n">
        <f aca="false">SUM(O137:O144)</f>
        <v>10.444</v>
      </c>
    </row>
    <row r="146" customFormat="false" ht="17.1" hidden="false" customHeight="true" outlineLevel="0" collapsed="false">
      <c r="A146" s="28" t="s">
        <v>29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customFormat="false" ht="17.1" hidden="false" customHeight="true" outlineLevel="0" collapsed="false">
      <c r="A147" s="47"/>
      <c r="B147" s="30" t="s">
        <v>107</v>
      </c>
      <c r="C147" s="31" t="n">
        <v>60</v>
      </c>
      <c r="D147" s="19" t="n">
        <v>0.42</v>
      </c>
      <c r="E147" s="19" t="n">
        <v>0.06</v>
      </c>
      <c r="F147" s="19" t="n">
        <v>1.14</v>
      </c>
      <c r="G147" s="19" t="n">
        <f aca="false">D147*4+E147*9+F147*4</f>
        <v>6.78</v>
      </c>
      <c r="H147" s="19" t="n">
        <v>0.024</v>
      </c>
      <c r="I147" s="19" t="n">
        <v>2.94</v>
      </c>
      <c r="J147" s="19" t="n">
        <v>0</v>
      </c>
      <c r="K147" s="19" t="n">
        <v>0</v>
      </c>
      <c r="L147" s="19" t="n">
        <v>10.2</v>
      </c>
      <c r="M147" s="19" t="n">
        <v>18</v>
      </c>
      <c r="N147" s="19" t="n">
        <v>8.4</v>
      </c>
      <c r="O147" s="19" t="n">
        <v>0.3</v>
      </c>
    </row>
    <row r="148" customFormat="false" ht="17.1" hidden="false" customHeight="true" outlineLevel="0" collapsed="false">
      <c r="A148" s="73" t="s">
        <v>108</v>
      </c>
      <c r="B148" s="74" t="s">
        <v>109</v>
      </c>
      <c r="C148" s="58" t="n">
        <v>250</v>
      </c>
      <c r="D148" s="19" t="n">
        <v>2.38</v>
      </c>
      <c r="E148" s="19" t="n">
        <v>5.077</v>
      </c>
      <c r="F148" s="19" t="n">
        <v>12.9</v>
      </c>
      <c r="G148" s="19" t="n">
        <f aca="false">D148*4+E148*9+F148*4</f>
        <v>106.813</v>
      </c>
      <c r="H148" s="19" t="n">
        <v>0.055</v>
      </c>
      <c r="I148" s="19" t="n">
        <v>0.95</v>
      </c>
      <c r="J148" s="19" t="n">
        <v>0</v>
      </c>
      <c r="K148" s="19" t="n">
        <v>0.2</v>
      </c>
      <c r="L148" s="19" t="n">
        <v>127.3</v>
      </c>
      <c r="M148" s="19" t="n">
        <v>136.77</v>
      </c>
      <c r="N148" s="19" t="n">
        <v>15.22</v>
      </c>
      <c r="O148" s="19" t="n">
        <v>0.72</v>
      </c>
    </row>
    <row r="149" customFormat="false" ht="17.1" hidden="false" customHeight="true" outlineLevel="0" collapsed="false">
      <c r="A149" s="59" t="n">
        <v>234</v>
      </c>
      <c r="B149" s="25" t="s">
        <v>110</v>
      </c>
      <c r="C149" s="26" t="n">
        <v>80</v>
      </c>
      <c r="D149" s="19" t="n">
        <v>6.99</v>
      </c>
      <c r="E149" s="19" t="n">
        <v>5.8</v>
      </c>
      <c r="F149" s="19" t="n">
        <v>9.97</v>
      </c>
      <c r="G149" s="19" t="n">
        <f aca="false">D149*4+E149*9+F149*4</f>
        <v>120.04</v>
      </c>
      <c r="H149" s="19" t="n">
        <v>0.047</v>
      </c>
      <c r="I149" s="19" t="n">
        <v>0.88</v>
      </c>
      <c r="J149" s="19" t="n">
        <v>0.15</v>
      </c>
      <c r="K149" s="19" t="n">
        <v>0.4</v>
      </c>
      <c r="L149" s="19" t="n">
        <v>40.92</v>
      </c>
      <c r="M149" s="19" t="n">
        <v>92.31</v>
      </c>
      <c r="N149" s="19" t="n">
        <v>27.56</v>
      </c>
      <c r="O149" s="19" t="n">
        <v>0.77</v>
      </c>
    </row>
    <row r="150" customFormat="false" ht="17.1" hidden="false" customHeight="true" outlineLevel="0" collapsed="false">
      <c r="A150" s="56" t="n">
        <v>125</v>
      </c>
      <c r="B150" s="57" t="s">
        <v>111</v>
      </c>
      <c r="C150" s="58" t="n">
        <v>145</v>
      </c>
      <c r="D150" s="27" t="n">
        <v>2.67</v>
      </c>
      <c r="E150" s="27" t="n">
        <v>5.24</v>
      </c>
      <c r="F150" s="27" t="n">
        <v>18.54</v>
      </c>
      <c r="G150" s="19" t="n">
        <f aca="false">D150*4+E150*9+F150*4</f>
        <v>132</v>
      </c>
      <c r="H150" s="27" t="n">
        <v>0.15</v>
      </c>
      <c r="I150" s="27" t="n">
        <v>19.11</v>
      </c>
      <c r="J150" s="27" t="n">
        <v>0.08</v>
      </c>
      <c r="K150" s="27" t="n">
        <v>0</v>
      </c>
      <c r="L150" s="27" t="n">
        <v>18.1</v>
      </c>
      <c r="M150" s="27" t="n">
        <v>73.9</v>
      </c>
      <c r="N150" s="27" t="n">
        <v>26.92</v>
      </c>
      <c r="O150" s="49" t="n">
        <v>1.08</v>
      </c>
    </row>
    <row r="151" customFormat="false" ht="17.1" hidden="false" customHeight="true" outlineLevel="0" collapsed="false">
      <c r="A151" s="29" t="n">
        <v>397</v>
      </c>
      <c r="B151" s="30" t="s">
        <v>112</v>
      </c>
      <c r="C151" s="31" t="n">
        <v>200</v>
      </c>
      <c r="D151" s="33" t="n">
        <v>0.12</v>
      </c>
      <c r="E151" s="33" t="n">
        <v>0.1</v>
      </c>
      <c r="F151" s="33" t="n">
        <v>27.5</v>
      </c>
      <c r="G151" s="27" t="n">
        <f aca="false">D151*4+E151*9+F151*4</f>
        <v>111.38</v>
      </c>
      <c r="H151" s="33" t="n">
        <v>0.01</v>
      </c>
      <c r="I151" s="33" t="n">
        <v>2.07</v>
      </c>
      <c r="J151" s="33" t="n">
        <v>0</v>
      </c>
      <c r="K151" s="33" t="n">
        <v>0</v>
      </c>
      <c r="L151" s="33" t="n">
        <v>16.2</v>
      </c>
      <c r="M151" s="33" t="n">
        <v>7.2</v>
      </c>
      <c r="N151" s="33" t="n">
        <v>7.51</v>
      </c>
      <c r="O151" s="35" t="n">
        <v>0.89</v>
      </c>
    </row>
    <row r="152" customFormat="false" ht="17.1" hidden="false" customHeight="true" outlineLevel="0" collapsed="false">
      <c r="A152" s="36"/>
      <c r="B152" s="30" t="s">
        <v>35</v>
      </c>
      <c r="C152" s="37" t="n">
        <v>60</v>
      </c>
      <c r="D152" s="62" t="n">
        <v>4.05</v>
      </c>
      <c r="E152" s="62" t="n">
        <v>0.51</v>
      </c>
      <c r="F152" s="62" t="n">
        <v>30.09</v>
      </c>
      <c r="G152" s="27" t="n">
        <f aca="false">D152*4+E152*9+F152*4</f>
        <v>141.15</v>
      </c>
      <c r="H152" s="62" t="n">
        <v>0.06</v>
      </c>
      <c r="I152" s="62" t="n">
        <v>0</v>
      </c>
      <c r="J152" s="62" t="n">
        <v>0</v>
      </c>
      <c r="K152" s="62" t="n">
        <v>0.66</v>
      </c>
      <c r="L152" s="62" t="n">
        <v>12</v>
      </c>
      <c r="M152" s="62" t="n">
        <v>39</v>
      </c>
      <c r="N152" s="62" t="n">
        <v>8.4</v>
      </c>
      <c r="O152" s="62" t="n">
        <v>0.66</v>
      </c>
    </row>
    <row r="153" customFormat="false" ht="17.1" hidden="false" customHeight="true" outlineLevel="0" collapsed="false">
      <c r="A153" s="29"/>
      <c r="B153" s="30" t="s">
        <v>36</v>
      </c>
      <c r="C153" s="31" t="n">
        <v>40</v>
      </c>
      <c r="D153" s="33" t="n">
        <v>2.66</v>
      </c>
      <c r="E153" s="33" t="n">
        <v>0.48</v>
      </c>
      <c r="F153" s="33" t="n">
        <v>16.74</v>
      </c>
      <c r="G153" s="19" t="n">
        <f aca="false">D153*4+E153*9+F153*4</f>
        <v>81.92</v>
      </c>
      <c r="H153" s="33" t="n">
        <v>0.22</v>
      </c>
      <c r="I153" s="33" t="n">
        <v>0.28</v>
      </c>
      <c r="J153" s="33" t="n">
        <v>0</v>
      </c>
      <c r="K153" s="33" t="n">
        <v>0.22</v>
      </c>
      <c r="L153" s="33" t="n">
        <v>51.1</v>
      </c>
      <c r="M153" s="33" t="n">
        <v>87.5</v>
      </c>
      <c r="N153" s="33" t="n">
        <v>28</v>
      </c>
      <c r="O153" s="35" t="n">
        <v>1.96</v>
      </c>
    </row>
    <row r="154" customFormat="false" ht="17.1" hidden="false" customHeight="true" outlineLevel="0" collapsed="false">
      <c r="A154" s="29"/>
      <c r="B154" s="30" t="s">
        <v>50</v>
      </c>
      <c r="C154" s="31" t="n">
        <v>200</v>
      </c>
      <c r="D154" s="62" t="n">
        <f aca="false">2.5*2</f>
        <v>5</v>
      </c>
      <c r="E154" s="62" t="n">
        <f aca="false">2.5*2</f>
        <v>5</v>
      </c>
      <c r="F154" s="62" t="n">
        <f aca="false">8*0.75</f>
        <v>6</v>
      </c>
      <c r="G154" s="27" t="n">
        <f aca="false">D154*4+E154*9+F154*4</f>
        <v>89</v>
      </c>
      <c r="H154" s="62" t="n">
        <v>0.08</v>
      </c>
      <c r="I154" s="62" t="n">
        <v>2.6</v>
      </c>
      <c r="J154" s="62" t="n">
        <v>0.4</v>
      </c>
      <c r="K154" s="62" t="n">
        <v>0.5</v>
      </c>
      <c r="L154" s="62" t="n">
        <v>240</v>
      </c>
      <c r="M154" s="62" t="n">
        <v>180</v>
      </c>
      <c r="N154" s="62" t="n">
        <v>28</v>
      </c>
      <c r="O154" s="62" t="n">
        <v>0.2</v>
      </c>
    </row>
    <row r="155" customFormat="false" ht="17.1" hidden="false" customHeight="true" outlineLevel="0" collapsed="false">
      <c r="A155" s="50"/>
      <c r="B155" s="51" t="s">
        <v>37</v>
      </c>
      <c r="C155" s="52" t="n">
        <f aca="false">SUM(C147:C154)</f>
        <v>1035</v>
      </c>
      <c r="D155" s="53" t="n">
        <f aca="false">SUM(D147:D153)</f>
        <v>19.29</v>
      </c>
      <c r="E155" s="53" t="n">
        <f aca="false">SUM(E147:E153)</f>
        <v>17.267</v>
      </c>
      <c r="F155" s="53" t="n">
        <f aca="false">SUM(F147:F153)</f>
        <v>116.88</v>
      </c>
      <c r="G155" s="53" t="n">
        <f aca="false">SUM(G147:G153)</f>
        <v>700.083</v>
      </c>
      <c r="H155" s="53" t="n">
        <f aca="false">SUM(H147:H153)</f>
        <v>0.566</v>
      </c>
      <c r="I155" s="53" t="n">
        <f aca="false">SUM(I147:I153)</f>
        <v>26.23</v>
      </c>
      <c r="J155" s="53" t="n">
        <f aca="false">SUM(J147:J153)</f>
        <v>0.23</v>
      </c>
      <c r="K155" s="53" t="n">
        <f aca="false">SUM(K147:K153)</f>
        <v>1.48</v>
      </c>
      <c r="L155" s="53" t="n">
        <f aca="false">SUM(L147:L153)</f>
        <v>275.82</v>
      </c>
      <c r="M155" s="53" t="n">
        <f aca="false">SUM(M147:M153)</f>
        <v>454.68</v>
      </c>
      <c r="N155" s="53" t="n">
        <f aca="false">SUM(N147:N153)</f>
        <v>122.01</v>
      </c>
      <c r="O155" s="53" t="n">
        <f aca="false">SUM(O147:O153)</f>
        <v>6.38</v>
      </c>
    </row>
    <row r="156" customFormat="false" ht="17.1" hidden="false" customHeight="true" outlineLevel="0" collapsed="false">
      <c r="A156" s="54" t="s">
        <v>113</v>
      </c>
      <c r="B156" s="54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</row>
    <row r="157" customFormat="false" ht="17.1" hidden="false" customHeight="true" outlineLevel="0" collapsed="false">
      <c r="A157" s="28" t="s">
        <v>39</v>
      </c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customFormat="false" ht="17.1" hidden="false" customHeight="true" outlineLevel="0" collapsed="false">
      <c r="A158" s="12" t="n">
        <v>222</v>
      </c>
      <c r="B158" s="13" t="s">
        <v>114</v>
      </c>
      <c r="C158" s="14" t="n">
        <v>160</v>
      </c>
      <c r="D158" s="27" t="n">
        <v>16.48</v>
      </c>
      <c r="E158" s="27" t="n">
        <v>13.92</v>
      </c>
      <c r="F158" s="27" t="n">
        <v>33.48</v>
      </c>
      <c r="G158" s="27" t="n">
        <f aca="false">F158*4+E158*9+D158*4</f>
        <v>325.12</v>
      </c>
      <c r="H158" s="27" t="n">
        <v>0.1</v>
      </c>
      <c r="I158" s="27" t="n">
        <v>0.42</v>
      </c>
      <c r="J158" s="27" t="n">
        <v>0.83</v>
      </c>
      <c r="K158" s="27" t="n">
        <v>0</v>
      </c>
      <c r="L158" s="27" t="n">
        <v>170.72</v>
      </c>
      <c r="M158" s="27" t="n">
        <v>224.08</v>
      </c>
      <c r="N158" s="27" t="n">
        <v>29.82</v>
      </c>
      <c r="O158" s="27" t="n">
        <v>1.18</v>
      </c>
    </row>
    <row r="159" customFormat="false" ht="17.1" hidden="false" customHeight="true" outlineLevel="0" collapsed="false">
      <c r="A159" s="46" t="n">
        <v>327</v>
      </c>
      <c r="B159" s="75" t="s">
        <v>115</v>
      </c>
      <c r="C159" s="76" t="n">
        <v>15</v>
      </c>
      <c r="D159" s="15" t="n">
        <v>1.12781954887218</v>
      </c>
      <c r="E159" s="15" t="n">
        <v>0.00300751879699248</v>
      </c>
      <c r="F159" s="15" t="n">
        <v>8.54135338345865</v>
      </c>
      <c r="G159" s="27" t="n">
        <f aca="false">F159*4+E159*9+D159*4</f>
        <v>38.7037593984962</v>
      </c>
      <c r="H159" s="15" t="n">
        <v>0.0075187969924812</v>
      </c>
      <c r="I159" s="15" t="n">
        <v>0.150375939849624</v>
      </c>
      <c r="J159" s="15" t="n">
        <v>0</v>
      </c>
      <c r="K159" s="15" t="n">
        <v>0</v>
      </c>
      <c r="L159" s="15" t="n">
        <v>47.6691729323308</v>
      </c>
      <c r="M159" s="15" t="n">
        <v>34.4360902255639</v>
      </c>
      <c r="N159" s="15" t="n">
        <v>5.11278195488722</v>
      </c>
      <c r="O159" s="15" t="n">
        <v>0.0300751879699248</v>
      </c>
    </row>
    <row r="160" customFormat="false" ht="17.1" hidden="false" customHeight="true" outlineLevel="0" collapsed="false">
      <c r="A160" s="12" t="n">
        <v>397</v>
      </c>
      <c r="B160" s="13" t="s">
        <v>24</v>
      </c>
      <c r="C160" s="14" t="n">
        <v>200</v>
      </c>
      <c r="D160" s="19" t="n">
        <v>4.07</v>
      </c>
      <c r="E160" s="19" t="n">
        <v>3.5</v>
      </c>
      <c r="F160" s="19" t="n">
        <v>17.5</v>
      </c>
      <c r="G160" s="27" t="n">
        <f aca="false">F160*4+E160*9+D160*4</f>
        <v>117.78</v>
      </c>
      <c r="H160" s="19" t="n">
        <f aca="false">0.28*0.18</f>
        <v>0.0504</v>
      </c>
      <c r="I160" s="19" t="n">
        <v>1.57</v>
      </c>
      <c r="J160" s="19" t="n">
        <v>0.24</v>
      </c>
      <c r="K160" s="19" t="n">
        <v>0.2</v>
      </c>
      <c r="L160" s="19" t="n">
        <v>152.2</v>
      </c>
      <c r="M160" s="19" t="n">
        <v>124.5</v>
      </c>
      <c r="N160" s="19" t="n">
        <v>21.34</v>
      </c>
      <c r="O160" s="19" t="n">
        <v>0.47</v>
      </c>
    </row>
    <row r="161" customFormat="false" ht="17.1" hidden="false" customHeight="true" outlineLevel="0" collapsed="false">
      <c r="A161" s="63"/>
      <c r="B161" s="13" t="s">
        <v>25</v>
      </c>
      <c r="C161" s="14" t="n">
        <v>40</v>
      </c>
      <c r="D161" s="15" t="n">
        <f aca="false">1.35*2</f>
        <v>2.7</v>
      </c>
      <c r="E161" s="15" t="n">
        <f aca="false">0.172*2</f>
        <v>0.344</v>
      </c>
      <c r="F161" s="15" t="n">
        <f aca="false">10.03*2</f>
        <v>20.06</v>
      </c>
      <c r="G161" s="15" t="n">
        <f aca="false">F161*4+E161*9+D161*4</f>
        <v>94.136</v>
      </c>
      <c r="H161" s="15" t="n">
        <v>0.024</v>
      </c>
      <c r="I161" s="15" t="n">
        <v>0</v>
      </c>
      <c r="J161" s="15" t="n">
        <v>0</v>
      </c>
      <c r="K161" s="15" t="n">
        <v>0.42</v>
      </c>
      <c r="L161" s="15" t="n">
        <v>8</v>
      </c>
      <c r="M161" s="15" t="n">
        <v>26</v>
      </c>
      <c r="N161" s="15" t="n">
        <v>5.6</v>
      </c>
      <c r="O161" s="15" t="n">
        <v>0.4</v>
      </c>
    </row>
    <row r="162" customFormat="false" ht="17.1" hidden="false" customHeight="true" outlineLevel="0" collapsed="false">
      <c r="A162" s="63"/>
      <c r="B162" s="13" t="s">
        <v>116</v>
      </c>
      <c r="C162" s="14" t="n">
        <v>180</v>
      </c>
      <c r="D162" s="19" t="n">
        <f aca="false">5*1.8</f>
        <v>9</v>
      </c>
      <c r="E162" s="19" t="n">
        <f aca="false">3.2*1.8</f>
        <v>5.76</v>
      </c>
      <c r="F162" s="19" t="n">
        <f aca="false">3.5*1.8</f>
        <v>6.3</v>
      </c>
      <c r="G162" s="27" t="n">
        <f aca="false">F162*4+E162*9+D162*4</f>
        <v>113.04</v>
      </c>
      <c r="H162" s="19" t="n">
        <f aca="false">0.04*0.75</f>
        <v>0.03</v>
      </c>
      <c r="I162" s="19" t="n">
        <v>0.54</v>
      </c>
      <c r="J162" s="19" t="n">
        <v>0.36</v>
      </c>
      <c r="K162" s="19" t="n">
        <v>0</v>
      </c>
      <c r="L162" s="19" t="n">
        <v>223.2</v>
      </c>
      <c r="M162" s="19" t="n">
        <v>165.6</v>
      </c>
      <c r="N162" s="19" t="n">
        <v>25.2</v>
      </c>
      <c r="O162" s="19" t="n">
        <v>0.18</v>
      </c>
    </row>
    <row r="163" customFormat="false" ht="17.1" hidden="false" customHeight="true" outlineLevel="0" collapsed="false">
      <c r="A163" s="20"/>
      <c r="B163" s="21" t="s">
        <v>27</v>
      </c>
      <c r="C163" s="22" t="n">
        <f aca="false">SUM(C158:C162)</f>
        <v>595</v>
      </c>
      <c r="D163" s="23" t="n">
        <f aca="false">SUM(D158:D162)</f>
        <v>33.3778195488722</v>
      </c>
      <c r="E163" s="23" t="n">
        <f aca="false">SUM(E158:E162)</f>
        <v>23.527007518797</v>
      </c>
      <c r="F163" s="23" t="n">
        <f aca="false">SUM(F158:F162)</f>
        <v>85.8813533834586</v>
      </c>
      <c r="G163" s="23" t="n">
        <f aca="false">SUM(G158:G162)</f>
        <v>688.779759398496</v>
      </c>
      <c r="H163" s="23" t="n">
        <f aca="false">SUM(H158:H162)</f>
        <v>0.211918796992481</v>
      </c>
      <c r="I163" s="23" t="n">
        <f aca="false">SUM(I158:I162)</f>
        <v>2.68037593984962</v>
      </c>
      <c r="J163" s="23" t="n">
        <f aca="false">SUM(J158:J162)</f>
        <v>1.43</v>
      </c>
      <c r="K163" s="23" t="n">
        <f aca="false">SUM(K158:K162)</f>
        <v>0.62</v>
      </c>
      <c r="L163" s="23" t="n">
        <f aca="false">SUM(L158:L162)</f>
        <v>601.789172932331</v>
      </c>
      <c r="M163" s="23" t="n">
        <f aca="false">SUM(M158:M162)</f>
        <v>574.616090225564</v>
      </c>
      <c r="N163" s="23" t="n">
        <f aca="false">SUM(N158:N162)</f>
        <v>87.0727819548872</v>
      </c>
      <c r="O163" s="23" t="n">
        <f aca="false">SUM(O158:O162)</f>
        <v>2.26007518796992</v>
      </c>
    </row>
    <row r="164" customFormat="false" ht="17.1" hidden="false" customHeight="true" outlineLevel="0" collapsed="false">
      <c r="A164" s="28" t="s">
        <v>29</v>
      </c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</row>
    <row r="165" customFormat="false" ht="17.1" hidden="false" customHeight="true" outlineLevel="0" collapsed="false">
      <c r="A165" s="59" t="s">
        <v>117</v>
      </c>
      <c r="B165" s="25" t="s">
        <v>118</v>
      </c>
      <c r="C165" s="26" t="n">
        <v>250</v>
      </c>
      <c r="D165" s="32" t="n">
        <v>1.59</v>
      </c>
      <c r="E165" s="32" t="n">
        <v>4.9</v>
      </c>
      <c r="F165" s="32" t="n">
        <v>9.15</v>
      </c>
      <c r="G165" s="32" t="n">
        <f aca="false">D165*4+E165*9+F165*4</f>
        <v>87.06</v>
      </c>
      <c r="H165" s="32" t="n">
        <v>0.07</v>
      </c>
      <c r="I165" s="32" t="n">
        <v>10.38</v>
      </c>
      <c r="J165" s="32" t="n">
        <v>0</v>
      </c>
      <c r="K165" s="32" t="n">
        <v>0.3</v>
      </c>
      <c r="L165" s="32" t="n">
        <v>34.85</v>
      </c>
      <c r="M165" s="32" t="n">
        <v>49.28</v>
      </c>
      <c r="N165" s="32" t="n">
        <v>20.75</v>
      </c>
      <c r="O165" s="34" t="n">
        <v>0.78</v>
      </c>
    </row>
    <row r="166" customFormat="false" ht="17.1" hidden="false" customHeight="true" outlineLevel="0" collapsed="false">
      <c r="A166" s="59" t="n">
        <v>267</v>
      </c>
      <c r="B166" s="25" t="s">
        <v>119</v>
      </c>
      <c r="C166" s="26" t="n">
        <v>75</v>
      </c>
      <c r="D166" s="32" t="n">
        <v>13.2</v>
      </c>
      <c r="E166" s="32" t="n">
        <v>18.8</v>
      </c>
      <c r="F166" s="32" t="n">
        <v>9.1</v>
      </c>
      <c r="G166" s="32" t="n">
        <f aca="false">D166*4+E166*9+F166*4</f>
        <v>258.4</v>
      </c>
      <c r="H166" s="32" t="n">
        <v>0.09</v>
      </c>
      <c r="I166" s="32" t="n">
        <v>0</v>
      </c>
      <c r="J166" s="32" t="n">
        <v>0.45</v>
      </c>
      <c r="K166" s="32" t="n">
        <v>0.3</v>
      </c>
      <c r="L166" s="32" t="n">
        <v>18.33</v>
      </c>
      <c r="M166" s="32" t="n">
        <v>208.98</v>
      </c>
      <c r="N166" s="32" t="n">
        <v>32.3</v>
      </c>
      <c r="O166" s="34" t="n">
        <v>3.81</v>
      </c>
    </row>
    <row r="167" customFormat="false" ht="17.1" hidden="false" customHeight="true" outlineLevel="0" collapsed="false">
      <c r="A167" s="36"/>
      <c r="B167" s="30" t="s">
        <v>120</v>
      </c>
      <c r="C167" s="37" t="n">
        <v>155</v>
      </c>
      <c r="D167" s="19" t="n">
        <v>3.2</v>
      </c>
      <c r="E167" s="19" t="n">
        <v>5.2</v>
      </c>
      <c r="F167" s="19" t="n">
        <v>20.8</v>
      </c>
      <c r="G167" s="33" t="n">
        <f aca="false">D167*4+E167*9+F167*4</f>
        <v>142.8</v>
      </c>
      <c r="H167" s="19" t="n">
        <v>0.06</v>
      </c>
      <c r="I167" s="19" t="n">
        <v>0</v>
      </c>
      <c r="J167" s="19" t="n">
        <v>0</v>
      </c>
      <c r="K167" s="32" t="n">
        <v>0.5</v>
      </c>
      <c r="L167" s="19" t="n">
        <v>26.82</v>
      </c>
      <c r="M167" s="19" t="n">
        <v>111.2</v>
      </c>
      <c r="N167" s="19" t="n">
        <v>15.99</v>
      </c>
      <c r="O167" s="19" t="n">
        <v>0.58</v>
      </c>
    </row>
    <row r="168" customFormat="false" ht="17.1" hidden="false" customHeight="true" outlineLevel="0" collapsed="false">
      <c r="A168" s="29" t="s">
        <v>121</v>
      </c>
      <c r="B168" s="25" t="s">
        <v>122</v>
      </c>
      <c r="C168" s="31" t="n">
        <v>200</v>
      </c>
      <c r="D168" s="33" t="n">
        <v>0.52</v>
      </c>
      <c r="E168" s="33" t="n">
        <v>0</v>
      </c>
      <c r="F168" s="33" t="n">
        <v>31.5</v>
      </c>
      <c r="G168" s="27" t="n">
        <f aca="false">D168*4+E168*9+F168*4</f>
        <v>128.08</v>
      </c>
      <c r="H168" s="33" t="n">
        <v>0.02</v>
      </c>
      <c r="I168" s="33" t="n">
        <v>3.07</v>
      </c>
      <c r="J168" s="33" t="n">
        <v>0</v>
      </c>
      <c r="K168" s="33" t="n">
        <v>0.15</v>
      </c>
      <c r="L168" s="33" t="n">
        <v>16.1</v>
      </c>
      <c r="M168" s="33" t="n">
        <v>13.2</v>
      </c>
      <c r="N168" s="33" t="n">
        <v>7.51</v>
      </c>
      <c r="O168" s="35" t="n">
        <v>2.39</v>
      </c>
    </row>
    <row r="169" customFormat="false" ht="17.1" hidden="false" customHeight="true" outlineLevel="0" collapsed="false">
      <c r="A169" s="29"/>
      <c r="B169" s="30" t="s">
        <v>35</v>
      </c>
      <c r="C169" s="31" t="n">
        <v>40</v>
      </c>
      <c r="D169" s="62" t="n">
        <v>2.7</v>
      </c>
      <c r="E169" s="62" t="n">
        <v>0.34</v>
      </c>
      <c r="F169" s="62" t="n">
        <v>20.06</v>
      </c>
      <c r="G169" s="62" t="n">
        <v>94.1</v>
      </c>
      <c r="H169" s="62" t="n">
        <v>0.04</v>
      </c>
      <c r="I169" s="62" t="n">
        <v>0</v>
      </c>
      <c r="J169" s="62" t="n">
        <v>0</v>
      </c>
      <c r="K169" s="62" t="n">
        <v>0.44</v>
      </c>
      <c r="L169" s="62" t="n">
        <v>8</v>
      </c>
      <c r="M169" s="62" t="n">
        <v>26</v>
      </c>
      <c r="N169" s="62" t="n">
        <v>5.6</v>
      </c>
      <c r="O169" s="62" t="n">
        <v>0.44</v>
      </c>
    </row>
    <row r="170" customFormat="false" ht="17.1" hidden="false" customHeight="true" outlineLevel="0" collapsed="false">
      <c r="A170" s="29"/>
      <c r="B170" s="30" t="s">
        <v>36</v>
      </c>
      <c r="C170" s="31" t="n">
        <v>20</v>
      </c>
      <c r="D170" s="33" t="n">
        <v>1.33</v>
      </c>
      <c r="E170" s="33" t="n">
        <v>0.24</v>
      </c>
      <c r="F170" s="33" t="n">
        <v>8.37</v>
      </c>
      <c r="G170" s="27" t="n">
        <f aca="false">D170*4+E170*9+F170*4</f>
        <v>40.96</v>
      </c>
      <c r="H170" s="33" t="n">
        <v>0.11</v>
      </c>
      <c r="I170" s="33" t="n">
        <v>0.14</v>
      </c>
      <c r="J170" s="33" t="n">
        <v>0</v>
      </c>
      <c r="K170" s="33" t="n">
        <v>0.11</v>
      </c>
      <c r="L170" s="33" t="n">
        <v>25.55</v>
      </c>
      <c r="M170" s="33" t="n">
        <v>43.75</v>
      </c>
      <c r="N170" s="33" t="n">
        <v>14</v>
      </c>
      <c r="O170" s="35" t="n">
        <v>0.98</v>
      </c>
    </row>
    <row r="171" customFormat="false" ht="17.1" hidden="false" customHeight="true" outlineLevel="0" collapsed="false">
      <c r="A171" s="29"/>
      <c r="B171" s="30" t="s">
        <v>123</v>
      </c>
      <c r="C171" s="31" t="n">
        <v>180</v>
      </c>
      <c r="D171" s="32" t="n">
        <v>4.37</v>
      </c>
      <c r="E171" s="32" t="n">
        <f aca="false">2.7*1.8</f>
        <v>4.86</v>
      </c>
      <c r="F171" s="32" t="n">
        <v>7.175</v>
      </c>
      <c r="G171" s="32" t="n">
        <f aca="false">D171*4+E171*9+F171*4</f>
        <v>89.92</v>
      </c>
      <c r="H171" s="32" t="n">
        <v>0.035</v>
      </c>
      <c r="I171" s="32" t="n">
        <v>0.52</v>
      </c>
      <c r="J171" s="32" t="n">
        <v>0.35</v>
      </c>
      <c r="K171" s="32" t="n">
        <v>0.5</v>
      </c>
      <c r="L171" s="32" t="n">
        <v>217</v>
      </c>
      <c r="M171" s="32" t="n">
        <v>57.96</v>
      </c>
      <c r="N171" s="32" t="n">
        <v>24.5</v>
      </c>
      <c r="O171" s="32" t="n">
        <v>0.175</v>
      </c>
    </row>
    <row r="172" customFormat="false" ht="17.1" hidden="false" customHeight="true" outlineLevel="0" collapsed="false">
      <c r="A172" s="50"/>
      <c r="B172" s="77" t="s">
        <v>37</v>
      </c>
      <c r="C172" s="52" t="n">
        <f aca="false">SUM(C165:C171)</f>
        <v>920</v>
      </c>
      <c r="D172" s="53" t="n">
        <f aca="false">SUM(D165:D171)</f>
        <v>26.91</v>
      </c>
      <c r="E172" s="53" t="n">
        <f aca="false">SUM(E165:E171)</f>
        <v>34.34</v>
      </c>
      <c r="F172" s="53" t="n">
        <f aca="false">SUM(F165:F171)</f>
        <v>106.155</v>
      </c>
      <c r="G172" s="53" t="n">
        <f aca="false">SUM(G165:G171)</f>
        <v>841.32</v>
      </c>
      <c r="H172" s="53" t="n">
        <f aca="false">SUM(H165:H171)</f>
        <v>0.425</v>
      </c>
      <c r="I172" s="53" t="n">
        <f aca="false">SUM(I165:I171)</f>
        <v>14.11</v>
      </c>
      <c r="J172" s="53" t="n">
        <f aca="false">SUM(J165:J171)</f>
        <v>0.8</v>
      </c>
      <c r="K172" s="53" t="n">
        <f aca="false">SUM(K165:K171)</f>
        <v>2.3</v>
      </c>
      <c r="L172" s="53" t="n">
        <f aca="false">SUM(L165:L171)</f>
        <v>346.65</v>
      </c>
      <c r="M172" s="53" t="n">
        <f aca="false">SUM(M165:M171)</f>
        <v>510.37</v>
      </c>
      <c r="N172" s="53" t="n">
        <f aca="false">SUM(N165:N171)</f>
        <v>120.65</v>
      </c>
      <c r="O172" s="53" t="n">
        <f aca="false">SUM(O165:O171)</f>
        <v>9.155</v>
      </c>
    </row>
    <row r="173" customFormat="false" ht="17.1" hidden="false" customHeight="true" outlineLevel="0" collapsed="false">
      <c r="A173" s="54" t="s">
        <v>124</v>
      </c>
      <c r="B173" s="54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</row>
    <row r="174" customFormat="false" ht="17.1" hidden="false" customHeight="true" outlineLevel="0" collapsed="false">
      <c r="A174" s="28" t="s">
        <v>39</v>
      </c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customFormat="false" ht="17.1" hidden="false" customHeight="true" outlineLevel="0" collapsed="false">
      <c r="A175" s="12"/>
      <c r="B175" s="13" t="s">
        <v>40</v>
      </c>
      <c r="C175" s="14" t="n">
        <v>70</v>
      </c>
      <c r="D175" s="15" t="n">
        <v>0.4872</v>
      </c>
      <c r="E175" s="15" t="n">
        <v>0.0696</v>
      </c>
      <c r="F175" s="15" t="n">
        <v>1.3224</v>
      </c>
      <c r="G175" s="15" t="n">
        <f aca="false">F175*4+E175*9+D175*4</f>
        <v>7.8648</v>
      </c>
      <c r="H175" s="15" t="n">
        <v>0.0232</v>
      </c>
      <c r="I175" s="15" t="n">
        <v>3.4104</v>
      </c>
      <c r="J175" s="15" t="n">
        <v>0</v>
      </c>
      <c r="K175" s="15" t="n">
        <v>0.0696</v>
      </c>
      <c r="L175" s="15" t="n">
        <v>11.832</v>
      </c>
      <c r="M175" s="15" t="n">
        <v>20.88</v>
      </c>
      <c r="N175" s="15" t="n">
        <v>9.744</v>
      </c>
      <c r="O175" s="15" t="n">
        <v>0.348</v>
      </c>
    </row>
    <row r="176" customFormat="false" ht="17.1" hidden="false" customHeight="true" outlineLevel="0" collapsed="false">
      <c r="A176" s="12" t="n">
        <v>297</v>
      </c>
      <c r="B176" s="13" t="s">
        <v>125</v>
      </c>
      <c r="C176" s="14" t="n">
        <f aca="false">65</f>
        <v>65</v>
      </c>
      <c r="D176" s="15" t="n">
        <v>6.86</v>
      </c>
      <c r="E176" s="15" t="n">
        <v>10.24</v>
      </c>
      <c r="F176" s="15" t="n">
        <v>4.05</v>
      </c>
      <c r="G176" s="15" t="n">
        <f aca="false">F176*4+E176*9+D176*4</f>
        <v>135.8</v>
      </c>
      <c r="H176" s="15" t="n">
        <v>0.02</v>
      </c>
      <c r="I176" s="15" t="n">
        <v>0.51</v>
      </c>
      <c r="J176" s="15" t="n">
        <v>0.39</v>
      </c>
      <c r="K176" s="15" t="n">
        <v>2.405</v>
      </c>
      <c r="L176" s="15" t="n">
        <v>24.21</v>
      </c>
      <c r="M176" s="15" t="n">
        <v>53.55</v>
      </c>
      <c r="N176" s="15" t="n">
        <v>7.21</v>
      </c>
      <c r="O176" s="15" t="n">
        <v>0.57</v>
      </c>
    </row>
    <row r="177" customFormat="false" ht="17.1" hidden="false" customHeight="true" outlineLevel="0" collapsed="false">
      <c r="A177" s="55"/>
      <c r="B177" s="13" t="s">
        <v>126</v>
      </c>
      <c r="C177" s="14" t="n">
        <v>50</v>
      </c>
      <c r="D177" s="27" t="n">
        <v>0.7</v>
      </c>
      <c r="E177" s="27" t="n">
        <v>1.2</v>
      </c>
      <c r="F177" s="27" t="n">
        <v>6.63</v>
      </c>
      <c r="G177" s="15" t="n">
        <f aca="false">F177*4+E177*9+D177*4</f>
        <v>40.12</v>
      </c>
      <c r="H177" s="27" t="n">
        <v>0.01</v>
      </c>
      <c r="I177" s="27" t="n">
        <v>0.019</v>
      </c>
      <c r="J177" s="27" t="n">
        <v>0.17</v>
      </c>
      <c r="K177" s="27" t="n">
        <v>0</v>
      </c>
      <c r="L177" s="27" t="n">
        <v>21.5</v>
      </c>
      <c r="M177" s="27" t="n">
        <v>39.56</v>
      </c>
      <c r="N177" s="27" t="n">
        <v>2.64</v>
      </c>
      <c r="O177" s="27" t="n">
        <v>0.1</v>
      </c>
    </row>
    <row r="178" customFormat="false" ht="17.1" hidden="false" customHeight="true" outlineLevel="0" collapsed="false">
      <c r="A178" s="55" t="n">
        <v>203</v>
      </c>
      <c r="B178" s="44" t="s">
        <v>127</v>
      </c>
      <c r="C178" s="45" t="n">
        <v>115</v>
      </c>
      <c r="D178" s="19" t="n">
        <v>4.14</v>
      </c>
      <c r="E178" s="19" t="n">
        <v>5</v>
      </c>
      <c r="F178" s="19" t="n">
        <v>23.4</v>
      </c>
      <c r="G178" s="15" t="n">
        <f aca="false">F178*4+E178*9+D178*4</f>
        <v>155.16</v>
      </c>
      <c r="H178" s="19" t="n">
        <v>0.04</v>
      </c>
      <c r="I178" s="19" t="n">
        <v>0</v>
      </c>
      <c r="J178" s="19" t="n">
        <v>0</v>
      </c>
      <c r="K178" s="19" t="n">
        <v>0.57</v>
      </c>
      <c r="L178" s="19" t="n">
        <v>8.2</v>
      </c>
      <c r="M178" s="19" t="n">
        <v>27.2</v>
      </c>
      <c r="N178" s="19" t="n">
        <v>6.32</v>
      </c>
      <c r="O178" s="19" t="n">
        <v>0.62</v>
      </c>
    </row>
    <row r="179" customFormat="false" ht="17.1" hidden="false" customHeight="true" outlineLevel="0" collapsed="false">
      <c r="A179" s="12" t="n">
        <v>379</v>
      </c>
      <c r="B179" s="13" t="s">
        <v>56</v>
      </c>
      <c r="C179" s="14" t="n">
        <v>200</v>
      </c>
      <c r="D179" s="15" t="n">
        <v>2.9</v>
      </c>
      <c r="E179" s="15" t="n">
        <v>2.5</v>
      </c>
      <c r="F179" s="15" t="n">
        <v>14.7</v>
      </c>
      <c r="G179" s="15" t="n">
        <f aca="false">F179*4+E179*9+D179*4</f>
        <v>92.9</v>
      </c>
      <c r="H179" s="15" t="n">
        <v>0.02</v>
      </c>
      <c r="I179" s="15" t="n">
        <v>0.6</v>
      </c>
      <c r="J179" s="15" t="n">
        <v>0.1</v>
      </c>
      <c r="K179" s="15" t="n">
        <v>0.1</v>
      </c>
      <c r="L179" s="15" t="n">
        <v>120.3</v>
      </c>
      <c r="M179" s="15" t="n">
        <v>110</v>
      </c>
      <c r="N179" s="15" t="n">
        <v>14</v>
      </c>
      <c r="O179" s="15" t="n">
        <v>0.13</v>
      </c>
    </row>
    <row r="180" customFormat="false" ht="17.1" hidden="false" customHeight="true" outlineLevel="0" collapsed="false">
      <c r="A180" s="12"/>
      <c r="B180" s="13" t="s">
        <v>36</v>
      </c>
      <c r="C180" s="14" t="n">
        <v>25</v>
      </c>
      <c r="D180" s="15" t="n">
        <v>1.6625</v>
      </c>
      <c r="E180" s="15" t="n">
        <v>0.3</v>
      </c>
      <c r="F180" s="15" t="n">
        <v>10.4625</v>
      </c>
      <c r="G180" s="15" t="n">
        <f aca="false">F180*4+E180*9+D180*4</f>
        <v>51.2</v>
      </c>
      <c r="H180" s="15" t="n">
        <v>0.13125</v>
      </c>
      <c r="I180" s="15" t="n">
        <v>0.175</v>
      </c>
      <c r="J180" s="15" t="n">
        <v>0</v>
      </c>
      <c r="K180" s="15" t="n">
        <v>0.13125</v>
      </c>
      <c r="L180" s="15" t="n">
        <v>31.9375</v>
      </c>
      <c r="M180" s="15" t="n">
        <v>54.6875</v>
      </c>
      <c r="N180" s="15" t="n">
        <v>17.5</v>
      </c>
      <c r="O180" s="15" t="n">
        <v>1.225</v>
      </c>
    </row>
    <row r="181" customFormat="false" ht="17.1" hidden="false" customHeight="true" outlineLevel="0" collapsed="false">
      <c r="A181" s="63"/>
      <c r="B181" s="13" t="s">
        <v>25</v>
      </c>
      <c r="C181" s="14" t="n">
        <v>40</v>
      </c>
      <c r="D181" s="15" t="n">
        <f aca="false">1.35*2</f>
        <v>2.7</v>
      </c>
      <c r="E181" s="15" t="n">
        <f aca="false">0.172*2</f>
        <v>0.344</v>
      </c>
      <c r="F181" s="15" t="n">
        <f aca="false">10.03*2</f>
        <v>20.06</v>
      </c>
      <c r="G181" s="15" t="n">
        <f aca="false">F181*4+E181*9+D181*4</f>
        <v>94.136</v>
      </c>
      <c r="H181" s="15" t="n">
        <v>0.024</v>
      </c>
      <c r="I181" s="15" t="n">
        <v>0</v>
      </c>
      <c r="J181" s="15" t="n">
        <v>0</v>
      </c>
      <c r="K181" s="15" t="n">
        <v>0.42</v>
      </c>
      <c r="L181" s="15" t="n">
        <v>8</v>
      </c>
      <c r="M181" s="15" t="n">
        <v>26</v>
      </c>
      <c r="N181" s="15" t="n">
        <v>5.6</v>
      </c>
      <c r="O181" s="15" t="n">
        <v>0.4</v>
      </c>
    </row>
    <row r="182" customFormat="false" ht="17.1" hidden="false" customHeight="true" outlineLevel="0" collapsed="false">
      <c r="A182" s="12" t="n">
        <v>368</v>
      </c>
      <c r="B182" s="13" t="s">
        <v>128</v>
      </c>
      <c r="C182" s="14" t="n">
        <v>120</v>
      </c>
      <c r="D182" s="19" t="n">
        <f aca="false">0.9*1.2</f>
        <v>1.08</v>
      </c>
      <c r="E182" s="19" t="n">
        <f aca="false">0.1*1.2</f>
        <v>0.12</v>
      </c>
      <c r="F182" s="19" t="n">
        <f aca="false">9.5*1.2</f>
        <v>11.4</v>
      </c>
      <c r="G182" s="15" t="n">
        <f aca="false">F182*4+E182*9+D182*4</f>
        <v>51</v>
      </c>
      <c r="H182" s="19" t="n">
        <v>0.04</v>
      </c>
      <c r="I182" s="19" t="n">
        <v>5</v>
      </c>
      <c r="J182" s="19" t="n">
        <v>0</v>
      </c>
      <c r="K182" s="19" t="n">
        <v>0.33</v>
      </c>
      <c r="L182" s="19" t="n">
        <v>25</v>
      </c>
      <c r="M182" s="19" t="n">
        <v>18.3</v>
      </c>
      <c r="N182" s="19" t="n">
        <v>14.16</v>
      </c>
      <c r="O182" s="19" t="n">
        <v>0.5</v>
      </c>
    </row>
    <row r="183" customFormat="false" ht="17.1" hidden="false" customHeight="true" outlineLevel="0" collapsed="false">
      <c r="A183" s="20"/>
      <c r="B183" s="21" t="s">
        <v>27</v>
      </c>
      <c r="C183" s="22" t="n">
        <f aca="false">SUM(C175:C182)</f>
        <v>685</v>
      </c>
      <c r="D183" s="23" t="n">
        <f aca="false">SUM(D175:D182)</f>
        <v>20.5297</v>
      </c>
      <c r="E183" s="23" t="n">
        <f aca="false">SUM(E175:E182)</f>
        <v>19.7736</v>
      </c>
      <c r="F183" s="23" t="n">
        <f aca="false">SUM(F175:F182)</f>
        <v>92.0249</v>
      </c>
      <c r="G183" s="23" t="n">
        <f aca="false">SUM(G175:G182)</f>
        <v>628.1808</v>
      </c>
      <c r="H183" s="23" t="n">
        <f aca="false">SUM(H175:H182)</f>
        <v>0.30845</v>
      </c>
      <c r="I183" s="23" t="n">
        <f aca="false">SUM(I175:I182)</f>
        <v>9.7144</v>
      </c>
      <c r="J183" s="23" t="n">
        <f aca="false">SUM(J175:J182)</f>
        <v>0.66</v>
      </c>
      <c r="K183" s="23" t="n">
        <f aca="false">SUM(K175:K182)</f>
        <v>4.02585</v>
      </c>
      <c r="L183" s="23" t="n">
        <f aca="false">SUM(L175:L182)</f>
        <v>250.9795</v>
      </c>
      <c r="M183" s="23" t="n">
        <f aca="false">SUM(M175:M182)</f>
        <v>350.1775</v>
      </c>
      <c r="N183" s="23" t="n">
        <f aca="false">SUM(N175:N182)</f>
        <v>77.174</v>
      </c>
      <c r="O183" s="23" t="n">
        <f aca="false">SUM(O175:O182)</f>
        <v>3.893</v>
      </c>
    </row>
    <row r="184" customFormat="false" ht="17.1" hidden="false" customHeight="true" outlineLevel="0" collapsed="false">
      <c r="A184" s="78"/>
      <c r="B184" s="28" t="s">
        <v>29</v>
      </c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</row>
    <row r="185" customFormat="false" ht="17.1" hidden="false" customHeight="true" outlineLevel="0" collapsed="false">
      <c r="A185" s="66" t="n">
        <v>82</v>
      </c>
      <c r="B185" s="61" t="s">
        <v>129</v>
      </c>
      <c r="C185" s="37" t="n">
        <v>250</v>
      </c>
      <c r="D185" s="27" t="n">
        <v>1.8</v>
      </c>
      <c r="E185" s="27" t="n">
        <v>4.92</v>
      </c>
      <c r="F185" s="27" t="n">
        <v>10.93</v>
      </c>
      <c r="G185" s="15" t="n">
        <f aca="false">F185*4+E185*9+D185*4</f>
        <v>95.2</v>
      </c>
      <c r="H185" s="27" t="n">
        <v>0.05</v>
      </c>
      <c r="I185" s="27" t="n">
        <v>10.68</v>
      </c>
      <c r="J185" s="27" t="n">
        <v>0</v>
      </c>
      <c r="K185" s="27" t="n">
        <v>0.5</v>
      </c>
      <c r="L185" s="27" t="n">
        <v>49.73</v>
      </c>
      <c r="M185" s="27" t="n">
        <v>54.6</v>
      </c>
      <c r="N185" s="27" t="n">
        <v>26.13</v>
      </c>
      <c r="O185" s="49" t="n">
        <v>1.23</v>
      </c>
    </row>
    <row r="186" customFormat="false" ht="17.1" hidden="false" customHeight="true" outlineLevel="0" collapsed="false">
      <c r="A186" s="29" t="n">
        <v>250</v>
      </c>
      <c r="B186" s="30" t="s">
        <v>130</v>
      </c>
      <c r="C186" s="31" t="n">
        <v>70</v>
      </c>
      <c r="D186" s="27" t="n">
        <v>12.5</v>
      </c>
      <c r="E186" s="27" t="n">
        <v>6.4</v>
      </c>
      <c r="F186" s="27" t="n">
        <v>1.3</v>
      </c>
      <c r="G186" s="15" t="n">
        <f aca="false">F186*4+E186*9+D186*4</f>
        <v>112.8</v>
      </c>
      <c r="H186" s="27" t="n">
        <v>0.027</v>
      </c>
      <c r="I186" s="27" t="n">
        <v>1.13</v>
      </c>
      <c r="J186" s="27" t="n">
        <v>0.3</v>
      </c>
      <c r="K186" s="27" t="n">
        <v>0.5</v>
      </c>
      <c r="L186" s="27" t="n">
        <v>74.63</v>
      </c>
      <c r="M186" s="27" t="n">
        <v>89</v>
      </c>
      <c r="N186" s="27" t="n">
        <v>26.85</v>
      </c>
      <c r="O186" s="49" t="n">
        <v>0.53</v>
      </c>
    </row>
    <row r="187" customFormat="false" ht="17.1" hidden="false" customHeight="true" outlineLevel="0" collapsed="false">
      <c r="A187" s="79"/>
      <c r="B187" s="13" t="s">
        <v>126</v>
      </c>
      <c r="C187" s="14" t="n">
        <v>50</v>
      </c>
      <c r="D187" s="27" t="n">
        <v>0.7</v>
      </c>
      <c r="E187" s="27" t="n">
        <v>1.2</v>
      </c>
      <c r="F187" s="27" t="n">
        <v>6.63</v>
      </c>
      <c r="G187" s="15" t="n">
        <f aca="false">F187*4+E187*9+D187*4</f>
        <v>40.12</v>
      </c>
      <c r="H187" s="27" t="n">
        <v>0.01</v>
      </c>
      <c r="I187" s="27" t="n">
        <v>0.019</v>
      </c>
      <c r="J187" s="27" t="n">
        <v>0.17</v>
      </c>
      <c r="K187" s="27" t="n">
        <v>0</v>
      </c>
      <c r="L187" s="27" t="n">
        <v>21.5</v>
      </c>
      <c r="M187" s="27" t="n">
        <v>39.56</v>
      </c>
      <c r="N187" s="27" t="n">
        <v>2.64</v>
      </c>
      <c r="O187" s="27" t="n">
        <v>0.1</v>
      </c>
    </row>
    <row r="188" customFormat="false" ht="17.1" hidden="false" customHeight="true" outlineLevel="0" collapsed="false">
      <c r="A188" s="36" t="n">
        <v>205</v>
      </c>
      <c r="B188" s="61" t="s">
        <v>131</v>
      </c>
      <c r="C188" s="37" t="n">
        <v>130</v>
      </c>
      <c r="D188" s="19" t="n">
        <v>4.31</v>
      </c>
      <c r="E188" s="19" t="n">
        <v>5.99</v>
      </c>
      <c r="F188" s="19" t="n">
        <v>23.77</v>
      </c>
      <c r="G188" s="15" t="n">
        <f aca="false">F188*4+E188*9+D188*4</f>
        <v>166.23</v>
      </c>
      <c r="H188" s="19" t="n">
        <v>0.06</v>
      </c>
      <c r="I188" s="19" t="n">
        <v>2.26</v>
      </c>
      <c r="J188" s="19" t="n">
        <v>0</v>
      </c>
      <c r="K188" s="27" t="n">
        <v>0.05</v>
      </c>
      <c r="L188" s="19" t="n">
        <v>16.18</v>
      </c>
      <c r="M188" s="19" t="n">
        <v>42.4</v>
      </c>
      <c r="N188" s="19" t="n">
        <v>14.45</v>
      </c>
      <c r="O188" s="19" t="n">
        <v>0.86</v>
      </c>
    </row>
    <row r="189" customFormat="false" ht="17.1" hidden="false" customHeight="true" outlineLevel="0" collapsed="false">
      <c r="A189" s="68"/>
      <c r="B189" s="30" t="s">
        <v>132</v>
      </c>
      <c r="C189" s="31" t="n">
        <v>35</v>
      </c>
      <c r="D189" s="27" t="n">
        <f aca="false">6.8*0.32</f>
        <v>2.176</v>
      </c>
      <c r="E189" s="27" t="n">
        <f aca="false">32.4*0.35</f>
        <v>11.34</v>
      </c>
      <c r="F189" s="27" t="n">
        <f aca="false">65.6*0.35</f>
        <v>22.96</v>
      </c>
      <c r="G189" s="15" t="n">
        <f aca="false">F189*4+E189*9+D189*4</f>
        <v>202.604</v>
      </c>
      <c r="H189" s="27" t="n">
        <v>0.04</v>
      </c>
      <c r="I189" s="27" t="n">
        <v>0</v>
      </c>
      <c r="J189" s="27" t="n">
        <v>0.2797</v>
      </c>
      <c r="K189" s="27" t="n">
        <f aca="false">7.7*0.45</f>
        <v>3.465</v>
      </c>
      <c r="L189" s="27" t="n">
        <v>10.14</v>
      </c>
      <c r="M189" s="27" t="n">
        <v>64.59</v>
      </c>
      <c r="N189" s="27" t="n">
        <v>7.69</v>
      </c>
      <c r="O189" s="49" t="n">
        <v>0.64</v>
      </c>
    </row>
    <row r="190" customFormat="false" ht="17.1" hidden="false" customHeight="true" outlineLevel="0" collapsed="false">
      <c r="A190" s="36"/>
      <c r="B190" s="30" t="s">
        <v>35</v>
      </c>
      <c r="C190" s="37" t="n">
        <v>60</v>
      </c>
      <c r="D190" s="62" t="n">
        <v>4.05</v>
      </c>
      <c r="E190" s="62" t="n">
        <v>0.51</v>
      </c>
      <c r="F190" s="62" t="n">
        <v>30.09</v>
      </c>
      <c r="G190" s="15" t="n">
        <f aca="false">F190*4+E190*9+D190*4</f>
        <v>141.15</v>
      </c>
      <c r="H190" s="62" t="n">
        <v>0.06</v>
      </c>
      <c r="I190" s="62" t="n">
        <v>0</v>
      </c>
      <c r="J190" s="62" t="n">
        <v>0</v>
      </c>
      <c r="K190" s="62" t="n">
        <v>0.66</v>
      </c>
      <c r="L190" s="62" t="n">
        <v>12</v>
      </c>
      <c r="M190" s="62" t="n">
        <v>39</v>
      </c>
      <c r="N190" s="62" t="n">
        <v>8.4</v>
      </c>
      <c r="O190" s="62" t="n">
        <v>0.66</v>
      </c>
    </row>
    <row r="191" customFormat="false" ht="17.1" hidden="false" customHeight="true" outlineLevel="0" collapsed="false">
      <c r="A191" s="68"/>
      <c r="B191" s="30" t="s">
        <v>133</v>
      </c>
      <c r="C191" s="31" t="n">
        <v>20</v>
      </c>
      <c r="D191" s="33" t="n">
        <v>1.33</v>
      </c>
      <c r="E191" s="33" t="n">
        <v>0.24</v>
      </c>
      <c r="F191" s="33" t="n">
        <v>8.37</v>
      </c>
      <c r="G191" s="15" t="n">
        <f aca="false">F191*4+E191*9+D191*4</f>
        <v>40.96</v>
      </c>
      <c r="H191" s="33" t="n">
        <v>0.11</v>
      </c>
      <c r="I191" s="33" t="n">
        <v>0.14</v>
      </c>
      <c r="J191" s="33" t="n">
        <v>0</v>
      </c>
      <c r="K191" s="33" t="n">
        <v>0.11</v>
      </c>
      <c r="L191" s="33" t="n">
        <v>25.55</v>
      </c>
      <c r="M191" s="33" t="n">
        <v>43.75</v>
      </c>
      <c r="N191" s="33" t="n">
        <v>14</v>
      </c>
      <c r="O191" s="35" t="n">
        <v>0.98</v>
      </c>
    </row>
    <row r="192" customFormat="false" ht="17.1" hidden="false" customHeight="true" outlineLevel="0" collapsed="false">
      <c r="A192" s="29"/>
      <c r="B192" s="30" t="s">
        <v>50</v>
      </c>
      <c r="C192" s="31" t="n">
        <v>200</v>
      </c>
      <c r="D192" s="62" t="n">
        <f aca="false">2.5*2</f>
        <v>5</v>
      </c>
      <c r="E192" s="62" t="n">
        <f aca="false">2.5*2</f>
        <v>5</v>
      </c>
      <c r="F192" s="62" t="n">
        <f aca="false">8*0.75</f>
        <v>6</v>
      </c>
      <c r="G192" s="15" t="n">
        <f aca="false">F192*4+E192*9+D192*4</f>
        <v>89</v>
      </c>
      <c r="H192" s="62" t="n">
        <v>0.08</v>
      </c>
      <c r="I192" s="62" t="n">
        <v>2.6</v>
      </c>
      <c r="J192" s="62" t="n">
        <v>0.4</v>
      </c>
      <c r="K192" s="62" t="n">
        <v>0.5</v>
      </c>
      <c r="L192" s="62" t="n">
        <v>240</v>
      </c>
      <c r="M192" s="62" t="n">
        <v>180</v>
      </c>
      <c r="N192" s="62" t="n">
        <v>28</v>
      </c>
      <c r="O192" s="62" t="n">
        <v>0.2</v>
      </c>
    </row>
    <row r="193" customFormat="false" ht="17.1" hidden="false" customHeight="true" outlineLevel="0" collapsed="false">
      <c r="A193" s="80"/>
      <c r="B193" s="77" t="s">
        <v>37</v>
      </c>
      <c r="C193" s="52" t="n">
        <f aca="false">SUM(C185:C192)</f>
        <v>815</v>
      </c>
      <c r="D193" s="53" t="n">
        <f aca="false">SUM(D185:D192)</f>
        <v>31.866</v>
      </c>
      <c r="E193" s="53" t="n">
        <f aca="false">SUM(E185:E192)</f>
        <v>35.6</v>
      </c>
      <c r="F193" s="53" t="n">
        <f aca="false">SUM(F185:F192)</f>
        <v>110.05</v>
      </c>
      <c r="G193" s="53" t="n">
        <f aca="false">SUM(G185:G192)</f>
        <v>888.064</v>
      </c>
      <c r="H193" s="53" t="n">
        <f aca="false">SUM(H185:H192)</f>
        <v>0.437</v>
      </c>
      <c r="I193" s="53" t="n">
        <f aca="false">SUM(I185:I192)</f>
        <v>16.829</v>
      </c>
      <c r="J193" s="53" t="n">
        <f aca="false">SUM(J185:J192)</f>
        <v>1.1497</v>
      </c>
      <c r="K193" s="53" t="n">
        <f aca="false">SUM(K185:K192)</f>
        <v>5.785</v>
      </c>
      <c r="L193" s="53" t="n">
        <f aca="false">SUM(L185:L192)</f>
        <v>449.73</v>
      </c>
      <c r="M193" s="53" t="n">
        <f aca="false">SUM(M185:M192)</f>
        <v>552.9</v>
      </c>
      <c r="N193" s="53" t="n">
        <f aca="false">SUM(N185:N192)</f>
        <v>128.16</v>
      </c>
      <c r="O193" s="53" t="n">
        <f aca="false">SUM(O185:O192)</f>
        <v>5.2</v>
      </c>
    </row>
    <row r="194" customFormat="false" ht="17.1" hidden="false" customHeight="true" outlineLevel="0" collapsed="false">
      <c r="A194" s="81"/>
      <c r="B194" s="82"/>
      <c r="C194" s="82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</row>
    <row r="195" customFormat="false" ht="17.1" hidden="false" customHeight="true" outlineLevel="0" collapsed="false">
      <c r="A195" s="84"/>
      <c r="B195" s="84"/>
      <c r="C195" s="84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</row>
    <row r="196" customFormat="false" ht="17.1" hidden="false" customHeight="true" outlineLevel="0" collapsed="false">
      <c r="E196" s="2" t="n">
        <v>10</v>
      </c>
    </row>
    <row r="197" customFormat="false" ht="17.1" hidden="false" customHeight="true" outlineLevel="0" collapsed="false">
      <c r="A197" s="86" t="s">
        <v>134</v>
      </c>
      <c r="B197" s="86"/>
      <c r="C197" s="87" t="n">
        <v>6605</v>
      </c>
      <c r="D197" s="88" t="n">
        <f aca="false">D12+D31+D51+D69+D87+D106+D125+D145+D163+D183</f>
        <v>217.309791117499</v>
      </c>
      <c r="E197" s="88" t="n">
        <f aca="false">E12+E31+E51+E69+E87+E106+E125+E145+E163+E183</f>
        <v>197.695282533768</v>
      </c>
      <c r="F197" s="88" t="n">
        <f aca="false">F12+F31+F51+F69+F87+F106+F125+F145+F163+F183</f>
        <v>855.13844434691</v>
      </c>
      <c r="G197" s="88" t="n">
        <f aca="false">G12+G31+G51+G69+G87+G106+G125+G145+G163+G183</f>
        <v>6170.67648466155</v>
      </c>
      <c r="H197" s="88" t="n">
        <f aca="false">H12+H31+H51+H69+H87+H106+H125+H145+H163+H183</f>
        <v>3.88271737417755</v>
      </c>
      <c r="I197" s="88" t="n">
        <f aca="false">I12+I31+I51+I69+I87+I106+I125+I145+I163+I183</f>
        <v>196.892152024717</v>
      </c>
      <c r="J197" s="88" t="n">
        <f aca="false">J12+J31+J51+J69+J87+J106+J125+J145+J163+J183</f>
        <v>10.431</v>
      </c>
      <c r="K197" s="88" t="n">
        <f aca="false">K12+K31+K51+K69+K87+K106+K125+K145+K163+K183</f>
        <v>51.3290279368085</v>
      </c>
      <c r="L197" s="88" t="n">
        <f aca="false">L12+L31+L51+L69+L87+L106+L125+L145+L163+L183</f>
        <v>2784.44418824035</v>
      </c>
      <c r="M197" s="88" t="n">
        <f aca="false">M12+M31+M51+M69+M87+M106+M125+M145+M163+M183</f>
        <v>4087.22645326972</v>
      </c>
      <c r="N197" s="88" t="n">
        <f aca="false">N12+N31+N51+N69+N87+N106+N125+N145+N163+N183</f>
        <v>1125.78487572702</v>
      </c>
      <c r="O197" s="88" t="n">
        <f aca="false">O12+O31+O51+O69+O87+O106+O125+O145+O163+O183</f>
        <v>111.899414636471</v>
      </c>
    </row>
    <row r="198" customFormat="false" ht="17.1" hidden="false" customHeight="true" outlineLevel="0" collapsed="false">
      <c r="A198" s="86" t="s">
        <v>135</v>
      </c>
      <c r="B198" s="86"/>
      <c r="C198" s="87" t="n">
        <v>660.5</v>
      </c>
      <c r="D198" s="9" t="n">
        <f aca="false">D197/10</f>
        <v>21.7309791117499</v>
      </c>
      <c r="E198" s="9" t="n">
        <f aca="false">E197/10</f>
        <v>19.7695282533768</v>
      </c>
      <c r="F198" s="9" t="n">
        <f aca="false">F197/10</f>
        <v>85.513844434691</v>
      </c>
      <c r="G198" s="9" t="n">
        <f aca="false">G197/10</f>
        <v>617.067648466155</v>
      </c>
      <c r="H198" s="9" t="n">
        <f aca="false">H197/10</f>
        <v>0.388271737417755</v>
      </c>
      <c r="I198" s="9" t="n">
        <f aca="false">I197/10</f>
        <v>19.6892152024717</v>
      </c>
      <c r="J198" s="9" t="n">
        <f aca="false">J197/10</f>
        <v>1.0431</v>
      </c>
      <c r="K198" s="9" t="n">
        <f aca="false">K197/10</f>
        <v>5.13290279368085</v>
      </c>
      <c r="L198" s="9" t="n">
        <f aca="false">L197/10</f>
        <v>278.444418824035</v>
      </c>
      <c r="M198" s="9" t="n">
        <f aca="false">M197/10</f>
        <v>408.722645326972</v>
      </c>
      <c r="N198" s="9" t="n">
        <f aca="false">N197/10</f>
        <v>112.578487572702</v>
      </c>
      <c r="O198" s="9" t="n">
        <f aca="false">O197/10</f>
        <v>11.1899414636471</v>
      </c>
    </row>
    <row r="199" customFormat="false" ht="17.1" hidden="false" customHeight="true" outlineLevel="0" collapsed="false">
      <c r="A199" s="86" t="s">
        <v>136</v>
      </c>
      <c r="B199" s="86"/>
      <c r="C199" s="87"/>
      <c r="D199" s="89" t="n">
        <f aca="false">4*D198/$G$198</f>
        <v>0.140866105463585</v>
      </c>
      <c r="E199" s="89" t="n">
        <f aca="false">4*E198/$G$198</f>
        <v>0.128151448564954</v>
      </c>
      <c r="F199" s="89" t="n">
        <f aca="false">4*F198/$G$198</f>
        <v>0.554323952307354</v>
      </c>
      <c r="G199" s="90"/>
      <c r="H199" s="9"/>
      <c r="I199" s="9"/>
      <c r="J199" s="9"/>
      <c r="K199" s="9"/>
      <c r="L199" s="9"/>
      <c r="M199" s="9"/>
      <c r="N199" s="9"/>
      <c r="O199" s="9"/>
    </row>
    <row r="200" customFormat="false" ht="17.1" hidden="false" customHeight="true" outlineLevel="0" collapsed="false">
      <c r="A200" s="86" t="s">
        <v>137</v>
      </c>
      <c r="B200" s="86"/>
      <c r="C200" s="87"/>
      <c r="D200" s="91" t="n">
        <f aca="false">D198/D208</f>
        <v>0.282220507944803</v>
      </c>
      <c r="E200" s="91" t="n">
        <f aca="false">E198/E208</f>
        <v>0.25024719308072</v>
      </c>
      <c r="F200" s="91" t="n">
        <f aca="false">F198/F208</f>
        <v>0.255265207267734</v>
      </c>
      <c r="G200" s="91" t="n">
        <f aca="false">G198/G208</f>
        <v>0.262581978070704</v>
      </c>
      <c r="H200" s="91" t="n">
        <f aca="false">H198/H208</f>
        <v>0.277336955298396</v>
      </c>
      <c r="I200" s="91" t="n">
        <f aca="false">I198/I208</f>
        <v>0.328153586707862</v>
      </c>
      <c r="J200" s="91" t="n">
        <f aca="false">J198/J208</f>
        <v>1.49014285714286</v>
      </c>
      <c r="K200" s="91" t="n">
        <f aca="false">K198/K208</f>
        <v>0.513290279368085</v>
      </c>
      <c r="L200" s="91" t="n">
        <f aca="false">L198/L208</f>
        <v>0.253131289840031</v>
      </c>
      <c r="M200" s="91" t="n">
        <f aca="false">M198/M208</f>
        <v>0.247710694137559</v>
      </c>
      <c r="N200" s="91" t="n">
        <f aca="false">N198/N208</f>
        <v>0.450313950290807</v>
      </c>
      <c r="O200" s="91" t="n">
        <f aca="false">O198/O208</f>
        <v>0.93249512197059</v>
      </c>
    </row>
    <row r="201" customFormat="false" ht="17.1" hidden="false" customHeight="true" outlineLevel="0" collapsed="false">
      <c r="A201" s="92" t="s">
        <v>138</v>
      </c>
      <c r="B201" s="92"/>
      <c r="C201" s="93" t="n">
        <v>9775</v>
      </c>
      <c r="D201" s="88" t="n">
        <f aca="false">D22+D41+D60+D78+D96+D115+D134+D155+D172+D193</f>
        <v>290.576</v>
      </c>
      <c r="E201" s="88" t="n">
        <f aca="false">E22+E41+E60+E78+E96+E115+E134+E155+E172+E193</f>
        <v>291.447</v>
      </c>
      <c r="F201" s="88" t="n">
        <f aca="false">F22+F41+F60+F78+F96+F115+F134+F155+F172+F193</f>
        <v>1137.855</v>
      </c>
      <c r="G201" s="88" t="n">
        <f aca="false">G22+G41+G60+G78+G96+G115+G134+G155+G172+G193</f>
        <v>8337.547</v>
      </c>
      <c r="H201" s="88" t="n">
        <f aca="false">H22+H41+H60+H78+H96+H115+H134+H155+H172+H193</f>
        <v>4.916</v>
      </c>
      <c r="I201" s="88" t="n">
        <f aca="false">I22+I41+I60+I78+I96+I115+I134+I155+I172+I193</f>
        <v>393.483</v>
      </c>
      <c r="J201" s="88" t="n">
        <f aca="false">J22+J41+J60+J78+J96+J115+J134+J155+J172+J193</f>
        <v>11.2517</v>
      </c>
      <c r="K201" s="88" t="n">
        <f aca="false">K22+K41+K60+K78+K96+K115+K134+K155+K172+K193</f>
        <v>31.0078</v>
      </c>
      <c r="L201" s="88" t="n">
        <f aca="false">L22+L41+L60+L78+L96+L115+L134+L155+L172+L193</f>
        <v>3720.87</v>
      </c>
      <c r="M201" s="88" t="n">
        <f aca="false">M22+M41+M60+M78+M96+M115+M134+M155+M172+M193</f>
        <v>5084.31</v>
      </c>
      <c r="N201" s="88" t="n">
        <f aca="false">N22+N41+N60+N78+N96+N115+N134+N155+N172+N193</f>
        <v>1308.73</v>
      </c>
      <c r="O201" s="88" t="n">
        <f aca="false">O22+O41+O60+O78+O96+O115+O134+O155+O172+O193</f>
        <v>79.356</v>
      </c>
    </row>
    <row r="202" customFormat="false" ht="17.1" hidden="false" customHeight="true" outlineLevel="0" collapsed="false">
      <c r="A202" s="92" t="s">
        <v>139</v>
      </c>
      <c r="B202" s="92"/>
      <c r="C202" s="93" t="n">
        <v>977.5</v>
      </c>
      <c r="D202" s="9" t="n">
        <f aca="false">D201/10</f>
        <v>29.0576</v>
      </c>
      <c r="E202" s="9" t="n">
        <f aca="false">E201/10</f>
        <v>29.1447</v>
      </c>
      <c r="F202" s="9" t="n">
        <f aca="false">F201/10</f>
        <v>113.7855</v>
      </c>
      <c r="G202" s="9" t="n">
        <f aca="false">G201/10</f>
        <v>833.7547</v>
      </c>
      <c r="H202" s="9" t="n">
        <f aca="false">H201/10</f>
        <v>0.4916</v>
      </c>
      <c r="I202" s="9" t="n">
        <f aca="false">I201/10</f>
        <v>39.3483</v>
      </c>
      <c r="J202" s="9" t="n">
        <f aca="false">J201/10</f>
        <v>1.12517</v>
      </c>
      <c r="K202" s="9" t="n">
        <f aca="false">K201/10</f>
        <v>3.10078</v>
      </c>
      <c r="L202" s="9" t="n">
        <f aca="false">L201/10</f>
        <v>372.087</v>
      </c>
      <c r="M202" s="9" t="n">
        <f aca="false">M201/10</f>
        <v>508.431</v>
      </c>
      <c r="N202" s="9" t="n">
        <f aca="false">N201/10</f>
        <v>130.873</v>
      </c>
      <c r="O202" s="9" t="n">
        <f aca="false">O201/10</f>
        <v>7.9356</v>
      </c>
    </row>
    <row r="203" customFormat="false" ht="17.1" hidden="false" customHeight="true" outlineLevel="0" collapsed="false">
      <c r="A203" s="92" t="s">
        <v>136</v>
      </c>
      <c r="B203" s="92"/>
      <c r="C203" s="93"/>
      <c r="D203" s="89" t="n">
        <f aca="false">4*D202/$G$202</f>
        <v>0.139405990754835</v>
      </c>
      <c r="E203" s="89" t="n">
        <f aca="false">4*E202/$G$202</f>
        <v>0.139823859463701</v>
      </c>
      <c r="F203" s="89" t="n">
        <f aca="false">4*F202/$G$202</f>
        <v>0.545894373968747</v>
      </c>
      <c r="G203" s="9"/>
      <c r="H203" s="9"/>
      <c r="I203" s="9"/>
      <c r="J203" s="9"/>
      <c r="K203" s="9"/>
      <c r="L203" s="9"/>
      <c r="M203" s="9"/>
      <c r="N203" s="9"/>
      <c r="O203" s="9"/>
    </row>
    <row r="204" customFormat="false" ht="17.1" hidden="false" customHeight="true" outlineLevel="0" collapsed="false">
      <c r="A204" s="92" t="s">
        <v>137</v>
      </c>
      <c r="B204" s="92"/>
      <c r="C204" s="93"/>
      <c r="D204" s="94" t="n">
        <f aca="false">D202/D208</f>
        <v>0.377371428571429</v>
      </c>
      <c r="E204" s="94" t="n">
        <f aca="false">E202/E208</f>
        <v>0.368920253164557</v>
      </c>
      <c r="F204" s="94" t="n">
        <f aca="false">F202/F208</f>
        <v>0.339658208955224</v>
      </c>
      <c r="G204" s="94" t="n">
        <f aca="false">G202/G208</f>
        <v>0.354789234042553</v>
      </c>
      <c r="H204" s="94" t="n">
        <f aca="false">H202/H208</f>
        <v>0.351142857142857</v>
      </c>
      <c r="I204" s="94" t="n">
        <f aca="false">I202/I208</f>
        <v>0.655805</v>
      </c>
      <c r="J204" s="94" t="n">
        <f aca="false">J202/J208</f>
        <v>1.60738571428571</v>
      </c>
      <c r="K204" s="94" t="n">
        <f aca="false">K202/K208</f>
        <v>0.310078</v>
      </c>
      <c r="L204" s="94" t="n">
        <f aca="false">L202/L208</f>
        <v>0.338260909090909</v>
      </c>
      <c r="M204" s="94" t="n">
        <f aca="false">M202/M208</f>
        <v>0.30814</v>
      </c>
      <c r="N204" s="94" t="n">
        <f aca="false">N202/N208</f>
        <v>0.523492</v>
      </c>
      <c r="O204" s="94" t="n">
        <f aca="false">O202/O208</f>
        <v>0.6613</v>
      </c>
    </row>
    <row r="205" customFormat="false" ht="17.1" hidden="false" customHeight="true" outlineLevel="0" collapsed="false">
      <c r="A205" s="95" t="s">
        <v>140</v>
      </c>
      <c r="B205" s="95"/>
      <c r="C205" s="96"/>
      <c r="D205" s="97" t="n">
        <f aca="false">D197+D201</f>
        <v>507.885791117499</v>
      </c>
      <c r="E205" s="97" t="n">
        <f aca="false">E197+E201</f>
        <v>489.142282533768</v>
      </c>
      <c r="F205" s="97" t="n">
        <f aca="false">F197+F201</f>
        <v>1992.99344434691</v>
      </c>
      <c r="G205" s="97" t="n">
        <f aca="false">G197+G201</f>
        <v>14508.2234846615</v>
      </c>
      <c r="H205" s="97" t="n">
        <f aca="false">H197+H201</f>
        <v>8.79871737417755</v>
      </c>
      <c r="I205" s="97" t="n">
        <f aca="false">I197+I201</f>
        <v>590.375152024717</v>
      </c>
      <c r="J205" s="97" t="n">
        <f aca="false">J197+J201</f>
        <v>21.6827</v>
      </c>
      <c r="K205" s="97" t="n">
        <f aca="false">K197+K201</f>
        <v>82.3368279368085</v>
      </c>
      <c r="L205" s="97" t="n">
        <f aca="false">L197+L201</f>
        <v>6505.31418824035</v>
      </c>
      <c r="M205" s="97" t="n">
        <f aca="false">M197+M201</f>
        <v>9171.53645326972</v>
      </c>
      <c r="N205" s="97" t="n">
        <f aca="false">N197+N201</f>
        <v>2434.51487572702</v>
      </c>
      <c r="O205" s="97" t="n">
        <f aca="false">O197+O201</f>
        <v>191.255414636471</v>
      </c>
    </row>
    <row r="206" customFormat="false" ht="17.1" hidden="false" customHeight="true" outlineLevel="0" collapsed="false">
      <c r="A206" s="95" t="s">
        <v>141</v>
      </c>
      <c r="B206" s="95"/>
      <c r="C206" s="96"/>
      <c r="D206" s="9" t="n">
        <f aca="false">D198+D202</f>
        <v>50.7885791117499</v>
      </c>
      <c r="E206" s="9" t="n">
        <f aca="false">E198+E202</f>
        <v>48.9142282533768</v>
      </c>
      <c r="F206" s="9" t="n">
        <f aca="false">F198+F202</f>
        <v>199.299344434691</v>
      </c>
      <c r="G206" s="9" t="n">
        <f aca="false">G198+G202</f>
        <v>1450.82234846615</v>
      </c>
      <c r="H206" s="9" t="n">
        <f aca="false">H198+H202</f>
        <v>0.879871737417755</v>
      </c>
      <c r="I206" s="9" t="n">
        <f aca="false">I198+I202</f>
        <v>59.0375152024717</v>
      </c>
      <c r="J206" s="9" t="n">
        <f aca="false">J198+J202</f>
        <v>2.16827</v>
      </c>
      <c r="K206" s="9" t="n">
        <f aca="false">K198+K202</f>
        <v>8.23368279368085</v>
      </c>
      <c r="L206" s="9" t="n">
        <f aca="false">L198+L202</f>
        <v>650.531418824035</v>
      </c>
      <c r="M206" s="9" t="n">
        <f aca="false">M198+M202</f>
        <v>917.153645326972</v>
      </c>
      <c r="N206" s="9" t="n">
        <f aca="false">N198+N202</f>
        <v>243.451487572702</v>
      </c>
      <c r="O206" s="9" t="n">
        <f aca="false">O198+O202</f>
        <v>19.1255414636471</v>
      </c>
    </row>
    <row r="207" customFormat="false" ht="17.1" hidden="false" customHeight="true" outlineLevel="0" collapsed="false">
      <c r="A207" s="95" t="s">
        <v>136</v>
      </c>
      <c r="B207" s="95"/>
      <c r="C207" s="96"/>
      <c r="D207" s="89" t="n">
        <f aca="false">4*D206/$G$206</f>
        <v>0.140027010654874</v>
      </c>
      <c r="E207" s="89" t="n">
        <f aca="false">4*E206/$G$206</f>
        <v>0.134859318386128</v>
      </c>
      <c r="F207" s="89" t="n">
        <f aca="false">4*F206/$G$206</f>
        <v>0.549479664813256</v>
      </c>
      <c r="G207" s="9"/>
      <c r="H207" s="9"/>
      <c r="I207" s="9"/>
      <c r="J207" s="9"/>
      <c r="K207" s="9"/>
      <c r="L207" s="9"/>
      <c r="M207" s="9"/>
      <c r="N207" s="9"/>
      <c r="O207" s="9"/>
    </row>
    <row r="208" customFormat="false" ht="17.1" hidden="false" customHeight="true" outlineLevel="0" collapsed="false">
      <c r="A208" s="95" t="s">
        <v>142</v>
      </c>
      <c r="B208" s="95"/>
      <c r="C208" s="96"/>
      <c r="D208" s="98" t="n">
        <v>77</v>
      </c>
      <c r="E208" s="98" t="n">
        <v>79</v>
      </c>
      <c r="F208" s="98" t="n">
        <v>335</v>
      </c>
      <c r="G208" s="98" t="n">
        <v>2350</v>
      </c>
      <c r="H208" s="98" t="n">
        <v>1.4</v>
      </c>
      <c r="I208" s="98" t="n">
        <v>60</v>
      </c>
      <c r="J208" s="98" t="n">
        <v>0.7</v>
      </c>
      <c r="K208" s="99" t="n">
        <v>10</v>
      </c>
      <c r="L208" s="98" t="n">
        <v>1100</v>
      </c>
      <c r="M208" s="98" t="n">
        <v>1650</v>
      </c>
      <c r="N208" s="98" t="n">
        <v>250</v>
      </c>
      <c r="O208" s="98" t="n">
        <v>12</v>
      </c>
    </row>
    <row r="209" customFormat="false" ht="17.1" hidden="false" customHeight="true" outlineLevel="0" collapsed="false">
      <c r="A209" s="95"/>
      <c r="B209" s="95"/>
      <c r="C209" s="96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</row>
    <row r="210" customFormat="false" ht="17.1" hidden="false" customHeight="true" outlineLevel="0" collapsed="false">
      <c r="A210" s="95" t="s">
        <v>137</v>
      </c>
      <c r="B210" s="95"/>
      <c r="C210" s="96"/>
      <c r="D210" s="101" t="n">
        <f aca="false">D206/D208</f>
        <v>0.659591936516232</v>
      </c>
      <c r="E210" s="101" t="n">
        <f aca="false">E206/E208</f>
        <v>0.619167446245276</v>
      </c>
      <c r="F210" s="101" t="n">
        <f aca="false">F206/F208</f>
        <v>0.594923416222958</v>
      </c>
      <c r="G210" s="101" t="n">
        <f aca="false">G206/G208</f>
        <v>0.617371212113257</v>
      </c>
      <c r="H210" s="101" t="n">
        <f aca="false">H206/H208</f>
        <v>0.628479812441254</v>
      </c>
      <c r="I210" s="101" t="n">
        <f aca="false">I206/I208</f>
        <v>0.983958586707862</v>
      </c>
      <c r="J210" s="101" t="n">
        <f aca="false">J206/J208</f>
        <v>3.09752857142857</v>
      </c>
      <c r="K210" s="101" t="n">
        <f aca="false">K206/K208</f>
        <v>0.823368279368085</v>
      </c>
      <c r="L210" s="101" t="n">
        <f aca="false">L206/L208</f>
        <v>0.59139219893094</v>
      </c>
      <c r="M210" s="101" t="n">
        <f aca="false">M206/M208</f>
        <v>0.555850694137559</v>
      </c>
      <c r="N210" s="101" t="n">
        <f aca="false">N206/N208</f>
        <v>0.973805950290807</v>
      </c>
      <c r="O210" s="101" t="n">
        <f aca="false">O206/O208</f>
        <v>1.59379512197059</v>
      </c>
    </row>
  </sheetData>
  <mergeCells count="53">
    <mergeCell ref="A1:O1"/>
    <mergeCell ref="A2:B2"/>
    <mergeCell ref="A3:G3"/>
    <mergeCell ref="A4:A5"/>
    <mergeCell ref="B4:B5"/>
    <mergeCell ref="C4:C5"/>
    <mergeCell ref="D4:F4"/>
    <mergeCell ref="G4:G5"/>
    <mergeCell ref="H4:K4"/>
    <mergeCell ref="L4:O4"/>
    <mergeCell ref="A6:O6"/>
    <mergeCell ref="A14:O14"/>
    <mergeCell ref="A23:B23"/>
    <mergeCell ref="A24:O24"/>
    <mergeCell ref="A32:O32"/>
    <mergeCell ref="A42:B42"/>
    <mergeCell ref="A43:O43"/>
    <mergeCell ref="A52:O52"/>
    <mergeCell ref="A61:B61"/>
    <mergeCell ref="A62:O62"/>
    <mergeCell ref="A70:O70"/>
    <mergeCell ref="A79:B79"/>
    <mergeCell ref="A80:O80"/>
    <mergeCell ref="A88:O88"/>
    <mergeCell ref="A97:B97"/>
    <mergeCell ref="A98:O98"/>
    <mergeCell ref="A107:O107"/>
    <mergeCell ref="A116:B116"/>
    <mergeCell ref="A117:O117"/>
    <mergeCell ref="A126:O126"/>
    <mergeCell ref="A135:B135"/>
    <mergeCell ref="A136:O136"/>
    <mergeCell ref="A146:O146"/>
    <mergeCell ref="A156:B156"/>
    <mergeCell ref="A157:O157"/>
    <mergeCell ref="A164:O164"/>
    <mergeCell ref="A173:B173"/>
    <mergeCell ref="A174:O174"/>
    <mergeCell ref="B184:O184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</mergeCells>
  <printOptions headings="false" gridLines="false" gridLinesSet="true" horizontalCentered="false" verticalCentered="false"/>
  <pageMargins left="0.708333333333333" right="0.708333333333333" top="0.39375" bottom="0.39375" header="0.511811023622047" footer="0.511811023622047"/>
  <pageSetup paperSize="9" scale="62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7" manualBreakCount="7">
    <brk id="29" man="true" max="16383" min="0"/>
    <brk id="61" man="true" max="16383" min="0"/>
    <brk id="82" man="true" max="16383" min="0"/>
    <brk id="109" man="true" max="16383" min="0"/>
    <brk id="136" man="true" max="16383" min="0"/>
    <brk id="163" man="true" max="16383" min="0"/>
    <brk id="194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DEEBF7"/>
    <pageSetUpPr fitToPage="false"/>
  </sheetPr>
  <dimension ref="A1:H310"/>
  <sheetViews>
    <sheetView showFormulas="false" showGridLines="true" showRowColHeaders="true" showZeros="true" rightToLeft="false" tabSelected="false" showOutlineSymbols="true" defaultGridColor="true" view="pageBreakPreview" topLeftCell="A244" colorId="64" zoomScale="100" zoomScaleNormal="75" zoomScalePageLayoutView="100" workbookViewId="0">
      <selection pane="topLeft" activeCell="G221" activeCellId="0" sqref="G221"/>
    </sheetView>
  </sheetViews>
  <sheetFormatPr defaultColWidth="9.15625" defaultRowHeight="12.75" zeroHeight="false" outlineLevelRow="0" outlineLevelCol="0"/>
  <cols>
    <col collapsed="false" customWidth="true" hidden="false" outlineLevel="0" max="1" min="1" style="102" width="5.57"/>
    <col collapsed="false" customWidth="true" hidden="false" outlineLevel="0" max="2" min="2" style="102" width="4.14"/>
    <col collapsed="false" customWidth="true" hidden="false" outlineLevel="0" max="3" min="3" style="103" width="44.58"/>
    <col collapsed="false" customWidth="true" hidden="false" outlineLevel="0" max="4" min="4" style="104" width="6.42"/>
    <col collapsed="false" customWidth="true" hidden="false" outlineLevel="0" max="5" min="5" style="105" width="5.43"/>
    <col collapsed="false" customWidth="true" hidden="false" outlineLevel="0" max="6" min="6" style="106" width="16.71"/>
    <col collapsed="false" customWidth="true" hidden="false" outlineLevel="0" max="7" min="7" style="105" width="34"/>
    <col collapsed="false" customWidth="true" hidden="false" outlineLevel="0" max="8" min="8" style="107" width="6.42"/>
    <col collapsed="false" customWidth="true" hidden="false" outlineLevel="0" max="9" min="9" style="105" width="13.43"/>
    <col collapsed="false" customWidth="false" hidden="false" outlineLevel="0" max="1024" min="10" style="105" width="9.14"/>
  </cols>
  <sheetData>
    <row r="1" s="111" customFormat="true" ht="12.75" hidden="false" customHeight="false" outlineLevel="0" collapsed="false">
      <c r="A1" s="108"/>
      <c r="B1" s="108"/>
      <c r="C1" s="109"/>
      <c r="D1" s="110"/>
      <c r="F1" s="112"/>
      <c r="H1" s="113"/>
    </row>
    <row r="2" customFormat="false" ht="12.75" hidden="false" customHeight="false" outlineLevel="0" collapsed="false">
      <c r="A2" s="114"/>
      <c r="B2" s="114"/>
      <c r="C2" s="115"/>
      <c r="D2" s="116"/>
      <c r="F2" s="117"/>
      <c r="G2" s="118"/>
      <c r="H2" s="119"/>
    </row>
    <row r="3" customFormat="false" ht="21.75" hidden="false" customHeight="true" outlineLevel="0" collapsed="false">
      <c r="A3" s="120" t="s">
        <v>143</v>
      </c>
      <c r="B3" s="120"/>
      <c r="C3" s="120"/>
      <c r="D3" s="120"/>
      <c r="E3" s="120"/>
      <c r="F3" s="120"/>
      <c r="G3" s="120"/>
      <c r="H3" s="120"/>
    </row>
    <row r="4" customFormat="false" ht="12.75" hidden="false" customHeight="false" outlineLevel="0" collapsed="false">
      <c r="A4" s="121"/>
      <c r="B4" s="121"/>
      <c r="C4" s="121"/>
      <c r="D4" s="122"/>
      <c r="F4" s="120"/>
      <c r="G4" s="120"/>
      <c r="H4" s="123"/>
    </row>
    <row r="5" customFormat="false" ht="12.75" hidden="false" customHeight="false" outlineLevel="0" collapsed="false">
      <c r="A5" s="114"/>
      <c r="B5" s="114"/>
      <c r="C5" s="124" t="s">
        <v>144</v>
      </c>
      <c r="D5" s="116"/>
      <c r="F5" s="125"/>
      <c r="G5" s="124" t="s">
        <v>145</v>
      </c>
      <c r="H5" s="119"/>
    </row>
    <row r="6" s="127" customFormat="true" ht="12.75" hidden="false" customHeight="false" outlineLevel="0" collapsed="false">
      <c r="A6" s="126"/>
      <c r="B6" s="126"/>
      <c r="C6" s="114"/>
      <c r="D6" s="116"/>
      <c r="F6" s="128"/>
      <c r="G6" s="129"/>
      <c r="H6" s="130"/>
    </row>
    <row r="7" s="134" customFormat="true" ht="12.75" hidden="false" customHeight="true" outlineLevel="0" collapsed="false">
      <c r="A7" s="131" t="s">
        <v>3</v>
      </c>
      <c r="B7" s="132"/>
      <c r="C7" s="131" t="s">
        <v>4</v>
      </c>
      <c r="D7" s="133" t="s">
        <v>5</v>
      </c>
      <c r="F7" s="135"/>
      <c r="G7" s="136" t="s">
        <v>4</v>
      </c>
      <c r="H7" s="137" t="s">
        <v>5</v>
      </c>
    </row>
    <row r="8" s="134" customFormat="true" ht="12.75" hidden="false" customHeight="false" outlineLevel="0" collapsed="false">
      <c r="A8" s="131"/>
      <c r="B8" s="138"/>
      <c r="C8" s="131"/>
      <c r="D8" s="133"/>
      <c r="F8" s="135"/>
      <c r="G8" s="136"/>
      <c r="H8" s="137"/>
    </row>
    <row r="9" s="134" customFormat="true" ht="12.75" hidden="false" customHeight="true" outlineLevel="0" collapsed="false">
      <c r="A9" s="139" t="s">
        <v>2</v>
      </c>
      <c r="B9" s="140"/>
      <c r="C9" s="140"/>
      <c r="D9" s="130"/>
      <c r="F9" s="141"/>
      <c r="G9" s="134" t="s">
        <v>2</v>
      </c>
      <c r="H9" s="142"/>
    </row>
    <row r="10" s="145" customFormat="true" ht="13.5" hidden="false" customHeight="false" outlineLevel="0" collapsed="false">
      <c r="A10" s="143" t="s">
        <v>39</v>
      </c>
      <c r="B10" s="143"/>
      <c r="C10" s="143"/>
      <c r="D10" s="144"/>
      <c r="F10" s="146"/>
      <c r="H10" s="147"/>
    </row>
    <row r="11" s="149" customFormat="true" ht="25.5" hidden="false" customHeight="true" outlineLevel="0" collapsed="false">
      <c r="A11" s="148"/>
      <c r="B11" s="148"/>
      <c r="C11" s="148" t="s">
        <v>23</v>
      </c>
      <c r="D11" s="148" t="n">
        <v>230</v>
      </c>
      <c r="F11" s="150" t="n">
        <v>173</v>
      </c>
      <c r="G11" s="151" t="s">
        <v>146</v>
      </c>
      <c r="H11" s="152" t="n">
        <v>200</v>
      </c>
    </row>
    <row r="12" s="149" customFormat="true" ht="25.5" hidden="false" customHeight="false" outlineLevel="0" collapsed="false">
      <c r="A12" s="148"/>
      <c r="B12" s="148"/>
      <c r="C12" s="148" t="s">
        <v>22</v>
      </c>
      <c r="D12" s="148" t="n">
        <v>40</v>
      </c>
      <c r="F12" s="150"/>
      <c r="G12" s="148" t="s">
        <v>22</v>
      </c>
      <c r="H12" s="148" t="n">
        <v>40</v>
      </c>
    </row>
    <row r="13" s="149" customFormat="true" ht="12.75" hidden="false" customHeight="false" outlineLevel="0" collapsed="false">
      <c r="A13" s="148"/>
      <c r="B13" s="148"/>
      <c r="C13" s="148" t="s">
        <v>26</v>
      </c>
      <c r="D13" s="148" t="n">
        <v>120</v>
      </c>
      <c r="F13" s="153"/>
      <c r="G13" s="151" t="s">
        <v>147</v>
      </c>
      <c r="H13" s="152" t="n">
        <v>120</v>
      </c>
    </row>
    <row r="14" s="149" customFormat="true" ht="12.75" hidden="false" customHeight="false" outlineLevel="0" collapsed="false">
      <c r="A14" s="148"/>
      <c r="B14" s="148"/>
      <c r="C14" s="148" t="s">
        <v>24</v>
      </c>
      <c r="D14" s="148" t="n">
        <v>200</v>
      </c>
      <c r="F14" s="154" t="s">
        <v>148</v>
      </c>
      <c r="G14" s="151" t="s">
        <v>149</v>
      </c>
      <c r="H14" s="155" t="n">
        <v>180</v>
      </c>
    </row>
    <row r="15" s="149" customFormat="true" ht="12.75" hidden="false" customHeight="false" outlineLevel="0" collapsed="false">
      <c r="A15" s="148"/>
      <c r="B15" s="148"/>
      <c r="C15" s="148" t="s">
        <v>25</v>
      </c>
      <c r="D15" s="148" t="n">
        <v>20</v>
      </c>
      <c r="F15" s="153"/>
      <c r="G15" s="148" t="s">
        <v>25</v>
      </c>
      <c r="H15" s="148" t="n">
        <v>20</v>
      </c>
    </row>
    <row r="16" s="149" customFormat="true" ht="13.5" hidden="false" customHeight="true" outlineLevel="0" collapsed="false">
      <c r="A16" s="156" t="s">
        <v>150</v>
      </c>
      <c r="B16" s="156"/>
      <c r="C16" s="156"/>
      <c r="D16" s="157" t="n">
        <f aca="false">SUM(D11:D15)</f>
        <v>610</v>
      </c>
      <c r="F16" s="158"/>
      <c r="G16" s="159" t="s">
        <v>150</v>
      </c>
      <c r="H16" s="160" t="n">
        <f aca="false">SUM(H11:H15)</f>
        <v>560</v>
      </c>
    </row>
    <row r="17" s="163" customFormat="true" ht="13.5" hidden="false" customHeight="false" outlineLevel="0" collapsed="false">
      <c r="A17" s="161"/>
      <c r="B17" s="161"/>
      <c r="C17" s="161"/>
      <c r="D17" s="162"/>
      <c r="F17" s="164"/>
      <c r="H17" s="165"/>
    </row>
    <row r="18" s="163" customFormat="true" ht="13.5" hidden="false" customHeight="true" outlineLevel="0" collapsed="false">
      <c r="A18" s="161"/>
      <c r="B18" s="161"/>
      <c r="C18" s="161"/>
      <c r="D18" s="162"/>
      <c r="F18" s="166"/>
      <c r="G18" s="167" t="s">
        <v>151</v>
      </c>
      <c r="H18" s="167"/>
    </row>
    <row r="19" s="163" customFormat="true" ht="13.5" hidden="false" customHeight="false" outlineLevel="0" collapsed="false">
      <c r="A19" s="161"/>
      <c r="B19" s="161"/>
      <c r="C19" s="161"/>
      <c r="D19" s="162"/>
      <c r="F19" s="168" t="n">
        <v>242</v>
      </c>
      <c r="G19" s="151" t="s">
        <v>152</v>
      </c>
      <c r="H19" s="152" t="n">
        <v>125</v>
      </c>
    </row>
    <row r="20" s="163" customFormat="true" ht="13.5" hidden="false" customHeight="false" outlineLevel="0" collapsed="false">
      <c r="A20" s="161"/>
      <c r="B20" s="161"/>
      <c r="C20" s="161"/>
      <c r="D20" s="162"/>
      <c r="F20" s="153" t="s">
        <v>153</v>
      </c>
      <c r="G20" s="151" t="s">
        <v>154</v>
      </c>
      <c r="H20" s="152" t="n">
        <v>125</v>
      </c>
    </row>
    <row r="21" s="163" customFormat="true" ht="13.5" hidden="false" customHeight="false" outlineLevel="0" collapsed="false">
      <c r="A21" s="161"/>
      <c r="B21" s="161"/>
      <c r="C21" s="161"/>
      <c r="D21" s="162"/>
      <c r="F21" s="169"/>
      <c r="G21" s="170"/>
      <c r="H21" s="155"/>
    </row>
    <row r="22" s="145" customFormat="true" ht="27" hidden="false" customHeight="true" outlineLevel="0" collapsed="false">
      <c r="A22" s="171"/>
      <c r="B22" s="171"/>
      <c r="C22" s="171"/>
      <c r="D22" s="172"/>
      <c r="F22" s="159" t="s">
        <v>155</v>
      </c>
      <c r="G22" s="159" t="s">
        <v>155</v>
      </c>
      <c r="H22" s="160" t="n">
        <f aca="false">SUM(H19:H21)</f>
        <v>250</v>
      </c>
    </row>
    <row r="23" s="145" customFormat="true" ht="13.5" hidden="false" customHeight="false" outlineLevel="0" collapsed="false">
      <c r="A23" s="140" t="s">
        <v>29</v>
      </c>
      <c r="B23" s="140"/>
      <c r="C23" s="140"/>
      <c r="D23" s="130"/>
      <c r="F23" s="146"/>
      <c r="H23" s="147"/>
    </row>
    <row r="24" s="149" customFormat="true" ht="32.25" hidden="false" customHeight="true" outlineLevel="0" collapsed="false">
      <c r="A24" s="148"/>
      <c r="B24" s="148"/>
      <c r="C24" s="148" t="s">
        <v>30</v>
      </c>
      <c r="D24" s="173" t="n">
        <v>250</v>
      </c>
      <c r="F24" s="150" t="n">
        <v>113</v>
      </c>
      <c r="G24" s="151" t="s">
        <v>156</v>
      </c>
      <c r="H24" s="155" t="n">
        <v>250</v>
      </c>
    </row>
    <row r="25" s="149" customFormat="true" ht="12.75" hidden="false" customHeight="false" outlineLevel="0" collapsed="false">
      <c r="A25" s="174" t="n">
        <v>88</v>
      </c>
      <c r="B25" s="174"/>
      <c r="C25" s="148" t="s">
        <v>31</v>
      </c>
      <c r="D25" s="173" t="n">
        <v>80</v>
      </c>
      <c r="F25" s="154"/>
      <c r="G25" s="151" t="s">
        <v>157</v>
      </c>
      <c r="H25" s="152" t="n">
        <v>90</v>
      </c>
    </row>
    <row r="26" s="149" customFormat="true" ht="12.75" hidden="false" customHeight="false" outlineLevel="0" collapsed="false">
      <c r="A26" s="174" t="n">
        <v>260</v>
      </c>
      <c r="B26" s="174"/>
      <c r="C26" s="148" t="s">
        <v>158</v>
      </c>
      <c r="D26" s="175" t="n">
        <v>155</v>
      </c>
      <c r="F26" s="176" t="s">
        <v>159</v>
      </c>
      <c r="G26" s="151" t="s">
        <v>160</v>
      </c>
      <c r="H26" s="177" t="n">
        <v>155</v>
      </c>
    </row>
    <row r="27" s="149" customFormat="true" ht="12.75" hidden="false" customHeight="false" outlineLevel="0" collapsed="false">
      <c r="A27" s="148"/>
      <c r="B27" s="148"/>
      <c r="C27" s="148" t="s">
        <v>33</v>
      </c>
      <c r="D27" s="173" t="n">
        <v>200</v>
      </c>
      <c r="F27" s="178"/>
      <c r="G27" s="179" t="s">
        <v>161</v>
      </c>
      <c r="H27" s="180" t="n">
        <v>150</v>
      </c>
    </row>
    <row r="28" s="149" customFormat="true" ht="12.75" hidden="false" customHeight="false" outlineLevel="0" collapsed="false">
      <c r="A28" s="148"/>
      <c r="B28" s="148"/>
      <c r="C28" s="181" t="s">
        <v>34</v>
      </c>
      <c r="D28" s="173" t="n">
        <v>200</v>
      </c>
      <c r="F28" s="154" t="s">
        <v>162</v>
      </c>
      <c r="G28" s="182" t="s">
        <v>163</v>
      </c>
      <c r="H28" s="152" t="n">
        <v>180</v>
      </c>
    </row>
    <row r="29" s="149" customFormat="true" ht="12.75" hidden="false" customHeight="false" outlineLevel="0" collapsed="false">
      <c r="A29" s="148"/>
      <c r="B29" s="148"/>
      <c r="C29" s="148" t="s">
        <v>35</v>
      </c>
      <c r="D29" s="173" t="n">
        <v>60</v>
      </c>
      <c r="F29" s="178"/>
      <c r="G29" s="179" t="s">
        <v>35</v>
      </c>
      <c r="H29" s="180" t="n">
        <v>70</v>
      </c>
    </row>
    <row r="30" s="149" customFormat="true" ht="12.75" hidden="false" customHeight="false" outlineLevel="0" collapsed="false">
      <c r="A30" s="148"/>
      <c r="B30" s="148"/>
      <c r="C30" s="148" t="s">
        <v>36</v>
      </c>
      <c r="D30" s="173" t="n">
        <v>20</v>
      </c>
      <c r="F30" s="178"/>
      <c r="G30" s="179"/>
      <c r="H30" s="180"/>
    </row>
    <row r="31" s="149" customFormat="true" ht="13.5" hidden="false" customHeight="false" outlineLevel="0" collapsed="false">
      <c r="A31" s="156"/>
      <c r="B31" s="156"/>
      <c r="C31" s="156" t="s">
        <v>164</v>
      </c>
      <c r="D31" s="157" t="n">
        <f aca="false">SUM(D24:D30)</f>
        <v>965</v>
      </c>
      <c r="F31" s="158"/>
      <c r="G31" s="159" t="s">
        <v>37</v>
      </c>
      <c r="H31" s="183" t="n">
        <f aca="false">SUM(H24:H30)</f>
        <v>895</v>
      </c>
    </row>
    <row r="32" s="163" customFormat="true" ht="13.5" hidden="false" customHeight="true" outlineLevel="0" collapsed="false">
      <c r="A32" s="161"/>
      <c r="B32" s="161"/>
      <c r="C32" s="161"/>
      <c r="D32" s="162"/>
      <c r="F32" s="164"/>
      <c r="H32" s="165"/>
    </row>
    <row r="33" s="145" customFormat="true" ht="13.5" hidden="false" customHeight="true" outlineLevel="0" collapsed="false">
      <c r="A33" s="140"/>
      <c r="B33" s="140"/>
      <c r="C33" s="140"/>
      <c r="D33" s="130"/>
      <c r="F33" s="146"/>
      <c r="H33" s="147"/>
    </row>
    <row r="34" s="149" customFormat="true" ht="12.75" hidden="false" customHeight="false" outlineLevel="0" collapsed="false">
      <c r="A34" s="184"/>
      <c r="B34" s="184"/>
      <c r="C34" s="184"/>
      <c r="D34" s="184"/>
      <c r="F34" s="168" t="n">
        <v>242</v>
      </c>
      <c r="G34" s="151" t="s">
        <v>152</v>
      </c>
      <c r="H34" s="152" t="n">
        <v>125</v>
      </c>
    </row>
    <row r="35" s="149" customFormat="true" ht="12.75" hidden="false" customHeight="false" outlineLevel="0" collapsed="false">
      <c r="A35" s="184"/>
      <c r="B35" s="184"/>
      <c r="C35" s="184"/>
      <c r="D35" s="184"/>
      <c r="F35" s="153" t="s">
        <v>153</v>
      </c>
      <c r="G35" s="151" t="s">
        <v>165</v>
      </c>
      <c r="H35" s="152" t="n">
        <v>125</v>
      </c>
    </row>
    <row r="36" s="149" customFormat="true" ht="12.75" hidden="false" customHeight="false" outlineLevel="0" collapsed="false">
      <c r="A36" s="184"/>
      <c r="B36" s="184"/>
      <c r="C36" s="184"/>
      <c r="D36" s="184"/>
      <c r="F36" s="169"/>
      <c r="G36" s="170"/>
      <c r="H36" s="155"/>
    </row>
    <row r="37" s="163" customFormat="true" ht="13.5" hidden="false" customHeight="false" outlineLevel="0" collapsed="false">
      <c r="A37" s="185"/>
      <c r="B37" s="185"/>
      <c r="C37" s="186"/>
      <c r="D37" s="187"/>
      <c r="F37" s="166"/>
      <c r="G37" s="159" t="s">
        <v>166</v>
      </c>
      <c r="H37" s="160" t="n">
        <f aca="false">SUM(H34:H36)</f>
        <v>250</v>
      </c>
    </row>
    <row r="38" s="190" customFormat="true" ht="12.75" hidden="false" customHeight="false" outlineLevel="0" collapsed="false">
      <c r="A38" s="188"/>
      <c r="B38" s="188"/>
      <c r="C38" s="188"/>
      <c r="D38" s="189"/>
      <c r="F38" s="191"/>
      <c r="H38" s="192"/>
    </row>
    <row r="39" s="127" customFormat="true" ht="25.5" hidden="false" customHeight="true" outlineLevel="0" collapsed="false">
      <c r="B39" s="140"/>
      <c r="C39" s="134" t="s">
        <v>167</v>
      </c>
      <c r="D39" s="130"/>
      <c r="F39" s="141"/>
      <c r="G39" s="127" t="s">
        <v>167</v>
      </c>
      <c r="H39" s="142"/>
    </row>
    <row r="40" s="145" customFormat="true" ht="13.5" hidden="false" customHeight="true" outlineLevel="0" collapsed="false">
      <c r="B40" s="140"/>
      <c r="C40" s="140" t="s">
        <v>39</v>
      </c>
      <c r="D40" s="130"/>
      <c r="F40" s="146"/>
      <c r="H40" s="147"/>
    </row>
    <row r="41" s="149" customFormat="true" ht="25.5" hidden="false" customHeight="false" outlineLevel="0" collapsed="false">
      <c r="A41" s="148"/>
      <c r="B41" s="148"/>
      <c r="C41" s="148" t="s">
        <v>40</v>
      </c>
      <c r="D41" s="148" t="n">
        <v>60</v>
      </c>
      <c r="F41" s="178" t="s">
        <v>168</v>
      </c>
      <c r="G41" s="151" t="s">
        <v>169</v>
      </c>
      <c r="H41" s="193" t="n">
        <v>60</v>
      </c>
    </row>
    <row r="42" s="149" customFormat="true" ht="12.75" hidden="false" customHeight="false" outlineLevel="0" collapsed="false">
      <c r="A42" s="148"/>
      <c r="B42" s="148"/>
      <c r="C42" s="148" t="s">
        <v>41</v>
      </c>
      <c r="D42" s="148" t="n">
        <v>175</v>
      </c>
      <c r="F42" s="154" t="s">
        <v>170</v>
      </c>
      <c r="G42" s="151" t="s">
        <v>171</v>
      </c>
      <c r="H42" s="152" t="n">
        <v>230</v>
      </c>
    </row>
    <row r="43" s="149" customFormat="true" ht="12.75" hidden="false" customHeight="false" outlineLevel="0" collapsed="false">
      <c r="A43" s="148"/>
      <c r="B43" s="148"/>
      <c r="C43" s="148" t="s">
        <v>43</v>
      </c>
      <c r="D43" s="148" t="n">
        <v>200</v>
      </c>
      <c r="F43" s="178"/>
      <c r="G43" s="148" t="s">
        <v>172</v>
      </c>
      <c r="H43" s="193" t="n">
        <v>200</v>
      </c>
    </row>
    <row r="44" s="149" customFormat="true" ht="12.75" hidden="false" customHeight="false" outlineLevel="0" collapsed="false">
      <c r="A44" s="148"/>
      <c r="B44" s="148"/>
      <c r="C44" s="148" t="s">
        <v>44</v>
      </c>
      <c r="D44" s="148" t="n">
        <v>200</v>
      </c>
      <c r="F44" s="178"/>
      <c r="G44" s="148"/>
      <c r="H44" s="155"/>
    </row>
    <row r="45" s="149" customFormat="true" ht="12.75" hidden="false" customHeight="false" outlineLevel="0" collapsed="false">
      <c r="A45" s="148"/>
      <c r="B45" s="148"/>
      <c r="C45" s="148" t="s">
        <v>25</v>
      </c>
      <c r="D45" s="148" t="n">
        <v>25</v>
      </c>
      <c r="F45" s="153"/>
      <c r="G45" s="179" t="s">
        <v>35</v>
      </c>
      <c r="H45" s="152" t="n">
        <v>50</v>
      </c>
    </row>
    <row r="46" s="149" customFormat="true" ht="12.75" hidden="false" customHeight="false" outlineLevel="0" collapsed="false">
      <c r="A46" s="148"/>
      <c r="B46" s="148"/>
      <c r="C46" s="148" t="s">
        <v>36</v>
      </c>
      <c r="D46" s="148" t="n">
        <v>25</v>
      </c>
      <c r="F46" s="158"/>
      <c r="G46" s="148"/>
      <c r="H46" s="193"/>
    </row>
    <row r="47" s="149" customFormat="true" ht="13.5" hidden="false" customHeight="true" outlineLevel="0" collapsed="false">
      <c r="A47" s="156" t="s">
        <v>150</v>
      </c>
      <c r="B47" s="156"/>
      <c r="C47" s="156"/>
      <c r="D47" s="157" t="n">
        <f aca="false">SUM(D41:D46)</f>
        <v>685</v>
      </c>
      <c r="F47" s="159" t="s">
        <v>150</v>
      </c>
      <c r="G47" s="159"/>
      <c r="H47" s="193" t="n">
        <f aca="false">SUM(H41:H46)</f>
        <v>540</v>
      </c>
    </row>
    <row r="48" s="163" customFormat="true" ht="13.5" hidden="false" customHeight="false" outlineLevel="0" collapsed="false">
      <c r="A48" s="161"/>
      <c r="B48" s="161"/>
      <c r="C48" s="161"/>
      <c r="D48" s="162"/>
      <c r="F48" s="166"/>
      <c r="G48" s="194"/>
      <c r="H48" s="195"/>
    </row>
    <row r="49" s="163" customFormat="true" ht="13.5" hidden="false" customHeight="true" outlineLevel="0" collapsed="false">
      <c r="A49" s="161"/>
      <c r="B49" s="161"/>
      <c r="C49" s="161"/>
      <c r="D49" s="162"/>
      <c r="F49" s="166"/>
      <c r="G49" s="167" t="s">
        <v>151</v>
      </c>
      <c r="H49" s="167"/>
    </row>
    <row r="50" s="163" customFormat="true" ht="13.5" hidden="false" customHeight="false" outlineLevel="0" collapsed="false">
      <c r="A50" s="184"/>
      <c r="B50" s="184"/>
      <c r="C50" s="184"/>
      <c r="D50" s="184"/>
      <c r="F50" s="196" t="n">
        <v>372</v>
      </c>
      <c r="G50" s="151" t="s">
        <v>173</v>
      </c>
      <c r="H50" s="152" t="n">
        <v>125</v>
      </c>
    </row>
    <row r="51" s="163" customFormat="true" ht="13.5" hidden="false" customHeight="false" outlineLevel="0" collapsed="false">
      <c r="A51" s="184"/>
      <c r="B51" s="184"/>
      <c r="C51" s="184"/>
      <c r="D51" s="184"/>
      <c r="F51" s="153" t="s">
        <v>153</v>
      </c>
      <c r="G51" s="151" t="s">
        <v>154</v>
      </c>
      <c r="H51" s="152" t="n">
        <v>125</v>
      </c>
    </row>
    <row r="52" s="163" customFormat="true" ht="13.5" hidden="false" customHeight="false" outlineLevel="0" collapsed="false">
      <c r="A52" s="184"/>
      <c r="B52" s="184"/>
      <c r="C52" s="184"/>
      <c r="D52" s="184"/>
      <c r="F52" s="169"/>
      <c r="G52" s="170"/>
      <c r="H52" s="155"/>
    </row>
    <row r="53" s="163" customFormat="true" ht="27" hidden="false" customHeight="true" outlineLevel="0" collapsed="false">
      <c r="A53" s="184"/>
      <c r="B53" s="184"/>
      <c r="C53" s="184"/>
      <c r="D53" s="184"/>
      <c r="F53" s="159" t="s">
        <v>155</v>
      </c>
      <c r="G53" s="159" t="s">
        <v>155</v>
      </c>
      <c r="H53" s="160" t="n">
        <f aca="false">SUM(H50:H52)</f>
        <v>250</v>
      </c>
    </row>
    <row r="54" s="145" customFormat="true" ht="13.5" hidden="false" customHeight="false" outlineLevel="0" collapsed="false">
      <c r="B54" s="140"/>
      <c r="C54" s="140" t="s">
        <v>29</v>
      </c>
      <c r="D54" s="130"/>
      <c r="F54" s="146"/>
      <c r="H54" s="147"/>
    </row>
    <row r="55" s="149" customFormat="true" ht="25.5" hidden="false" customHeight="false" outlineLevel="0" collapsed="false">
      <c r="A55" s="148"/>
      <c r="B55" s="148"/>
      <c r="C55" s="148" t="s">
        <v>45</v>
      </c>
      <c r="D55" s="173" t="n">
        <v>60</v>
      </c>
      <c r="F55" s="178"/>
      <c r="G55" s="151" t="s">
        <v>169</v>
      </c>
      <c r="H55" s="180" t="n">
        <v>60</v>
      </c>
    </row>
    <row r="56" s="149" customFormat="true" ht="12.75" hidden="false" customHeight="false" outlineLevel="0" collapsed="false">
      <c r="A56" s="174" t="n">
        <v>98</v>
      </c>
      <c r="B56" s="174"/>
      <c r="C56" s="148" t="s">
        <v>46</v>
      </c>
      <c r="D56" s="173" t="n">
        <v>250</v>
      </c>
      <c r="F56" s="197" t="n">
        <v>98</v>
      </c>
      <c r="G56" s="179" t="s">
        <v>174</v>
      </c>
      <c r="H56" s="155" t="n">
        <v>250</v>
      </c>
    </row>
    <row r="57" s="149" customFormat="true" ht="12.75" hidden="false" customHeight="true" outlineLevel="0" collapsed="false">
      <c r="A57" s="174" t="n">
        <v>227</v>
      </c>
      <c r="B57" s="174"/>
      <c r="C57" s="148" t="s">
        <v>47</v>
      </c>
      <c r="D57" s="173" t="n">
        <v>70</v>
      </c>
      <c r="F57" s="198" t="n">
        <v>227</v>
      </c>
      <c r="G57" s="148" t="s">
        <v>175</v>
      </c>
      <c r="H57" s="173" t="n">
        <v>90</v>
      </c>
    </row>
    <row r="58" s="149" customFormat="true" ht="12.75" hidden="false" customHeight="false" outlineLevel="0" collapsed="false">
      <c r="A58" s="174" t="n">
        <v>312</v>
      </c>
      <c r="B58" s="174"/>
      <c r="C58" s="148" t="s">
        <v>48</v>
      </c>
      <c r="D58" s="173" t="n">
        <v>150</v>
      </c>
      <c r="F58" s="154" t="s">
        <v>176</v>
      </c>
      <c r="G58" s="151" t="s">
        <v>48</v>
      </c>
      <c r="H58" s="155" t="n">
        <v>150</v>
      </c>
    </row>
    <row r="59" s="149" customFormat="true" ht="12.75" hidden="false" customHeight="false" outlineLevel="0" collapsed="false">
      <c r="A59" s="174" t="n">
        <v>349</v>
      </c>
      <c r="B59" s="174"/>
      <c r="C59" s="148" t="s">
        <v>49</v>
      </c>
      <c r="D59" s="173" t="n">
        <v>200</v>
      </c>
      <c r="F59" s="197" t="n">
        <v>349</v>
      </c>
      <c r="G59" s="179" t="s">
        <v>163</v>
      </c>
      <c r="H59" s="180" t="n">
        <v>180</v>
      </c>
    </row>
    <row r="60" s="149" customFormat="true" ht="12.75" hidden="false" customHeight="false" outlineLevel="0" collapsed="false">
      <c r="A60" s="174"/>
      <c r="B60" s="174"/>
      <c r="C60" s="148" t="s">
        <v>35</v>
      </c>
      <c r="D60" s="173" t="n">
        <v>40</v>
      </c>
      <c r="F60" s="153"/>
      <c r="G60" s="179" t="s">
        <v>35</v>
      </c>
      <c r="H60" s="155" t="n">
        <v>70</v>
      </c>
    </row>
    <row r="61" s="149" customFormat="true" ht="12.75" hidden="false" customHeight="false" outlineLevel="0" collapsed="false">
      <c r="A61" s="174"/>
      <c r="B61" s="174"/>
      <c r="C61" s="148" t="s">
        <v>36</v>
      </c>
      <c r="D61" s="173" t="n">
        <v>40</v>
      </c>
      <c r="F61" s="197"/>
      <c r="G61" s="179"/>
      <c r="H61" s="180"/>
    </row>
    <row r="62" s="149" customFormat="true" ht="12.75" hidden="false" customHeight="false" outlineLevel="0" collapsed="false">
      <c r="A62" s="174"/>
      <c r="B62" s="174"/>
      <c r="C62" s="148" t="s">
        <v>50</v>
      </c>
      <c r="D62" s="199" t="n">
        <v>200</v>
      </c>
      <c r="F62" s="197"/>
      <c r="G62" s="179"/>
      <c r="H62" s="200"/>
    </row>
    <row r="63" s="163" customFormat="true" ht="15" hidden="false" customHeight="true" outlineLevel="0" collapsed="false">
      <c r="A63" s="201" t="s">
        <v>164</v>
      </c>
      <c r="B63" s="201"/>
      <c r="C63" s="201"/>
      <c r="D63" s="202" t="n">
        <f aca="false">SUM(D55:D62)</f>
        <v>1010</v>
      </c>
      <c r="F63" s="201" t="s">
        <v>37</v>
      </c>
      <c r="G63" s="201" t="s">
        <v>37</v>
      </c>
      <c r="H63" s="203" t="n">
        <f aca="false">SUM(H55:H62)</f>
        <v>800</v>
      </c>
    </row>
    <row r="64" s="145" customFormat="true" ht="13.5" hidden="false" customHeight="true" outlineLevel="0" collapsed="false">
      <c r="A64" s="140"/>
      <c r="B64" s="140"/>
      <c r="C64" s="140"/>
      <c r="D64" s="130"/>
      <c r="F64" s="146"/>
      <c r="H64" s="147"/>
    </row>
    <row r="65" s="149" customFormat="true" ht="12.75" hidden="false" customHeight="false" outlineLevel="0" collapsed="false">
      <c r="A65" s="184"/>
      <c r="B65" s="184"/>
      <c r="C65" s="184"/>
      <c r="D65" s="184"/>
      <c r="F65" s="196" t="n">
        <v>372</v>
      </c>
      <c r="G65" s="151" t="s">
        <v>177</v>
      </c>
      <c r="H65" s="152" t="n">
        <v>125</v>
      </c>
    </row>
    <row r="66" s="149" customFormat="true" ht="12.75" hidden="false" customHeight="false" outlineLevel="0" collapsed="false">
      <c r="A66" s="184"/>
      <c r="B66" s="184"/>
      <c r="C66" s="184"/>
      <c r="D66" s="184"/>
      <c r="F66" s="153" t="n">
        <v>386</v>
      </c>
      <c r="G66" s="151" t="s">
        <v>154</v>
      </c>
      <c r="H66" s="152" t="n">
        <v>125</v>
      </c>
    </row>
    <row r="67" s="149" customFormat="true" ht="12.75" hidden="false" customHeight="false" outlineLevel="0" collapsed="false">
      <c r="A67" s="184"/>
      <c r="B67" s="184"/>
      <c r="C67" s="184"/>
      <c r="D67" s="184"/>
      <c r="F67" s="204"/>
      <c r="G67" s="170"/>
      <c r="H67" s="155"/>
    </row>
    <row r="68" s="163" customFormat="true" ht="13.5" hidden="false" customHeight="true" outlineLevel="0" collapsed="false">
      <c r="A68" s="185"/>
      <c r="B68" s="185"/>
      <c r="C68" s="186"/>
      <c r="D68" s="187"/>
      <c r="F68" s="159" t="s">
        <v>166</v>
      </c>
      <c r="G68" s="159" t="s">
        <v>155</v>
      </c>
      <c r="H68" s="160" t="n">
        <f aca="false">SUM(H65:H67)</f>
        <v>250</v>
      </c>
    </row>
    <row r="69" s="127" customFormat="true" ht="15.75" hidden="false" customHeight="true" outlineLevel="0" collapsed="false">
      <c r="B69" s="140"/>
      <c r="C69" s="139" t="s">
        <v>178</v>
      </c>
      <c r="D69" s="130"/>
      <c r="F69" s="141"/>
      <c r="G69" s="127" t="s">
        <v>178</v>
      </c>
      <c r="H69" s="142"/>
    </row>
    <row r="70" s="145" customFormat="true" ht="13.5" hidden="false" customHeight="true" outlineLevel="0" collapsed="false">
      <c r="B70" s="140"/>
      <c r="C70" s="140" t="s">
        <v>39</v>
      </c>
      <c r="D70" s="130"/>
      <c r="F70" s="146"/>
      <c r="H70" s="147"/>
    </row>
    <row r="71" s="149" customFormat="true" ht="12.75" hidden="false" customHeight="false" outlineLevel="0" collapsed="false">
      <c r="A71" s="148"/>
      <c r="B71" s="148"/>
      <c r="C71" s="148" t="s">
        <v>52</v>
      </c>
      <c r="D71" s="148" t="n">
        <v>80</v>
      </c>
      <c r="F71" s="205" t="s">
        <v>179</v>
      </c>
      <c r="G71" s="151" t="s">
        <v>180</v>
      </c>
      <c r="H71" s="155" t="n">
        <v>60</v>
      </c>
    </row>
    <row r="72" s="149" customFormat="true" ht="25.5" hidden="false" customHeight="false" outlineLevel="0" collapsed="false">
      <c r="A72" s="148"/>
      <c r="B72" s="148"/>
      <c r="C72" s="148" t="s">
        <v>53</v>
      </c>
      <c r="D72" s="148" t="n">
        <v>75</v>
      </c>
      <c r="F72" s="150" t="s">
        <v>181</v>
      </c>
      <c r="G72" s="151" t="s">
        <v>182</v>
      </c>
      <c r="H72" s="152" t="n">
        <v>110</v>
      </c>
    </row>
    <row r="73" s="149" customFormat="true" ht="12.75" hidden="false" customHeight="false" outlineLevel="0" collapsed="false">
      <c r="A73" s="148"/>
      <c r="B73" s="148"/>
      <c r="C73" s="148" t="s">
        <v>183</v>
      </c>
      <c r="D73" s="148" t="n">
        <v>135</v>
      </c>
      <c r="F73" s="150" t="s">
        <v>184</v>
      </c>
      <c r="G73" s="206" t="s">
        <v>185</v>
      </c>
      <c r="H73" s="193" t="n">
        <v>150</v>
      </c>
    </row>
    <row r="74" s="149" customFormat="true" ht="12.75" hidden="false" customHeight="false" outlineLevel="0" collapsed="false">
      <c r="A74" s="148"/>
      <c r="B74" s="148"/>
      <c r="C74" s="148" t="s">
        <v>186</v>
      </c>
      <c r="D74" s="148" t="n">
        <v>200</v>
      </c>
      <c r="F74" s="154" t="s">
        <v>187</v>
      </c>
      <c r="G74" s="151" t="s">
        <v>188</v>
      </c>
      <c r="H74" s="152" t="n">
        <v>180</v>
      </c>
    </row>
    <row r="75" s="149" customFormat="true" ht="12.75" hidden="false" customHeight="false" outlineLevel="0" collapsed="false">
      <c r="A75" s="148"/>
      <c r="B75" s="148"/>
      <c r="C75" s="148" t="s">
        <v>25</v>
      </c>
      <c r="D75" s="148" t="n">
        <v>25</v>
      </c>
      <c r="F75" s="178"/>
      <c r="G75" s="179" t="s">
        <v>35</v>
      </c>
      <c r="H75" s="148" t="n">
        <v>50</v>
      </c>
    </row>
    <row r="76" s="149" customFormat="true" ht="12.75" hidden="false" customHeight="false" outlineLevel="0" collapsed="false">
      <c r="A76" s="148"/>
      <c r="B76" s="148"/>
      <c r="C76" s="148" t="s">
        <v>36</v>
      </c>
      <c r="D76" s="148" t="n">
        <v>25</v>
      </c>
      <c r="F76" s="178"/>
      <c r="G76" s="148"/>
      <c r="H76" s="148"/>
    </row>
    <row r="77" s="149" customFormat="true" ht="36" hidden="false" customHeight="true" outlineLevel="0" collapsed="false">
      <c r="A77" s="148"/>
      <c r="B77" s="148"/>
      <c r="C77" s="148" t="s">
        <v>57</v>
      </c>
      <c r="D77" s="148" t="n">
        <v>150</v>
      </c>
      <c r="F77" s="178"/>
      <c r="G77" s="179" t="s">
        <v>189</v>
      </c>
      <c r="H77" s="180" t="n">
        <v>120</v>
      </c>
    </row>
    <row r="78" s="149" customFormat="true" ht="13.5" hidden="false" customHeight="true" outlineLevel="0" collapsed="false">
      <c r="A78" s="207" t="s">
        <v>150</v>
      </c>
      <c r="B78" s="207"/>
      <c r="C78" s="207"/>
      <c r="D78" s="157" t="n">
        <f aca="false">SUM(D71:D77)</f>
        <v>690</v>
      </c>
      <c r="F78" s="159" t="s">
        <v>150</v>
      </c>
      <c r="G78" s="159" t="s">
        <v>150</v>
      </c>
      <c r="H78" s="160" t="n">
        <f aca="false">SUM(H71:H77)</f>
        <v>670</v>
      </c>
    </row>
    <row r="79" s="163" customFormat="true" ht="13.5" hidden="false" customHeight="false" outlineLevel="0" collapsed="false">
      <c r="A79" s="161"/>
      <c r="B79" s="161"/>
      <c r="C79" s="161"/>
      <c r="D79" s="162"/>
      <c r="F79" s="166"/>
      <c r="G79" s="194"/>
      <c r="H79" s="195"/>
    </row>
    <row r="80" s="163" customFormat="true" ht="13.5" hidden="false" customHeight="true" outlineLevel="0" collapsed="false">
      <c r="A80" s="161"/>
      <c r="B80" s="161"/>
      <c r="C80" s="161"/>
      <c r="D80" s="162"/>
      <c r="F80" s="166"/>
      <c r="G80" s="208" t="s">
        <v>151</v>
      </c>
      <c r="H80" s="208"/>
    </row>
    <row r="81" s="163" customFormat="true" ht="13.5" hidden="false" customHeight="false" outlineLevel="0" collapsed="false">
      <c r="A81" s="161"/>
      <c r="B81" s="161"/>
      <c r="C81" s="161"/>
      <c r="D81" s="162"/>
      <c r="F81" s="209" t="n">
        <v>369</v>
      </c>
      <c r="G81" s="151" t="s">
        <v>190</v>
      </c>
      <c r="H81" s="152" t="n">
        <v>125</v>
      </c>
    </row>
    <row r="82" s="163" customFormat="true" ht="13.5" hidden="false" customHeight="false" outlineLevel="0" collapsed="false">
      <c r="A82" s="161"/>
      <c r="B82" s="161"/>
      <c r="C82" s="161"/>
      <c r="D82" s="162"/>
      <c r="F82" s="153" t="n">
        <v>386</v>
      </c>
      <c r="G82" s="151" t="s">
        <v>154</v>
      </c>
      <c r="H82" s="152" t="n">
        <v>125</v>
      </c>
    </row>
    <row r="83" s="163" customFormat="true" ht="13.5" hidden="false" customHeight="false" outlineLevel="0" collapsed="false">
      <c r="A83" s="161"/>
      <c r="B83" s="161"/>
      <c r="C83" s="161"/>
      <c r="D83" s="162"/>
      <c r="F83" s="166"/>
      <c r="G83" s="159" t="s">
        <v>155</v>
      </c>
      <c r="H83" s="160" t="n">
        <f aca="false">SUM(H81:H82)</f>
        <v>250</v>
      </c>
    </row>
    <row r="84" s="163" customFormat="true" ht="13.5" hidden="false" customHeight="true" outlineLevel="0" collapsed="false">
      <c r="A84" s="161"/>
      <c r="B84" s="161"/>
      <c r="C84" s="161"/>
      <c r="D84" s="162"/>
      <c r="F84" s="210"/>
      <c r="H84" s="165"/>
    </row>
    <row r="85" s="145" customFormat="true" ht="13.5" hidden="false" customHeight="false" outlineLevel="0" collapsed="false">
      <c r="B85" s="140"/>
      <c r="C85" s="140" t="s">
        <v>29</v>
      </c>
      <c r="D85" s="130"/>
      <c r="F85" s="146"/>
      <c r="H85" s="147"/>
    </row>
    <row r="86" s="149" customFormat="true" ht="25.5" hidden="false" customHeight="false" outlineLevel="0" collapsed="false">
      <c r="A86" s="174" t="n">
        <v>104</v>
      </c>
      <c r="B86" s="174"/>
      <c r="C86" s="148" t="s">
        <v>191</v>
      </c>
      <c r="D86" s="173" t="n">
        <v>270</v>
      </c>
      <c r="F86" s="211"/>
      <c r="G86" s="211" t="s">
        <v>192</v>
      </c>
      <c r="H86" s="212" t="n">
        <v>60</v>
      </c>
    </row>
    <row r="87" s="149" customFormat="true" ht="25.5" hidden="false" customHeight="false" outlineLevel="0" collapsed="false">
      <c r="A87" s="174"/>
      <c r="B87" s="174"/>
      <c r="C87" s="148"/>
      <c r="D87" s="173"/>
      <c r="F87" s="213" t="n">
        <v>128</v>
      </c>
      <c r="G87" s="151" t="s">
        <v>193</v>
      </c>
      <c r="H87" s="152" t="n">
        <v>250</v>
      </c>
    </row>
    <row r="88" s="149" customFormat="true" ht="25.5" hidden="false" customHeight="false" outlineLevel="0" collapsed="false">
      <c r="A88" s="174" t="n">
        <v>223</v>
      </c>
      <c r="B88" s="174"/>
      <c r="C88" s="148" t="s">
        <v>59</v>
      </c>
      <c r="D88" s="173" t="n">
        <v>185</v>
      </c>
      <c r="F88" s="150" t="s">
        <v>194</v>
      </c>
      <c r="G88" s="151" t="s">
        <v>195</v>
      </c>
      <c r="H88" s="152" t="n">
        <v>150</v>
      </c>
    </row>
    <row r="89" s="149" customFormat="true" ht="12.75" hidden="false" customHeight="false" outlineLevel="0" collapsed="false">
      <c r="A89" s="174"/>
      <c r="B89" s="174"/>
      <c r="C89" s="148" t="s">
        <v>60</v>
      </c>
      <c r="D89" s="173" t="n">
        <v>35</v>
      </c>
      <c r="F89" s="197"/>
      <c r="G89" s="214" t="s">
        <v>196</v>
      </c>
      <c r="H89" s="215" t="n">
        <v>180</v>
      </c>
    </row>
    <row r="90" s="149" customFormat="true" ht="12.75" hidden="false" customHeight="false" outlineLevel="0" collapsed="false">
      <c r="A90" s="174"/>
      <c r="B90" s="216"/>
      <c r="C90" s="217" t="s">
        <v>61</v>
      </c>
      <c r="D90" s="175" t="n">
        <v>200</v>
      </c>
      <c r="F90" s="197"/>
      <c r="G90" s="179" t="s">
        <v>35</v>
      </c>
      <c r="H90" s="180" t="n">
        <v>70</v>
      </c>
    </row>
    <row r="91" s="149" customFormat="true" ht="12.75" hidden="false" customHeight="false" outlineLevel="0" collapsed="false">
      <c r="A91" s="174"/>
      <c r="B91" s="174"/>
      <c r="C91" s="148" t="s">
        <v>35</v>
      </c>
      <c r="D91" s="173" t="n">
        <v>40</v>
      </c>
      <c r="F91" s="197"/>
      <c r="G91" s="179"/>
      <c r="H91" s="180"/>
    </row>
    <row r="92" s="149" customFormat="true" ht="12.75" hidden="false" customHeight="false" outlineLevel="0" collapsed="false">
      <c r="A92" s="174"/>
      <c r="B92" s="174"/>
      <c r="C92" s="148" t="s">
        <v>36</v>
      </c>
      <c r="D92" s="173" t="n">
        <v>40</v>
      </c>
      <c r="F92" s="158"/>
      <c r="G92" s="179"/>
      <c r="H92" s="180"/>
    </row>
    <row r="93" s="149" customFormat="true" ht="25.5" hidden="false" customHeight="false" outlineLevel="0" collapsed="false">
      <c r="A93" s="174"/>
      <c r="B93" s="174"/>
      <c r="C93" s="148" t="s">
        <v>62</v>
      </c>
      <c r="D93" s="173" t="n">
        <v>180</v>
      </c>
      <c r="F93" s="158"/>
      <c r="G93" s="218" t="s">
        <v>164</v>
      </c>
      <c r="H93" s="219" t="n">
        <f aca="false">SUM(H86:H92)</f>
        <v>710</v>
      </c>
    </row>
    <row r="94" s="149" customFormat="true" ht="13.5" hidden="false" customHeight="false" outlineLevel="0" collapsed="false">
      <c r="A94" s="220" t="s">
        <v>164</v>
      </c>
      <c r="B94" s="220"/>
      <c r="C94" s="221"/>
      <c r="D94" s="203" t="n">
        <f aca="false">SUM(D86:D93)</f>
        <v>950</v>
      </c>
      <c r="F94" s="171"/>
      <c r="G94" s="171"/>
      <c r="H94" s="172"/>
    </row>
    <row r="95" s="145" customFormat="true" ht="13.5" hidden="false" customHeight="true" outlineLevel="0" collapsed="false">
      <c r="A95" s="140"/>
      <c r="B95" s="140"/>
      <c r="C95" s="140"/>
      <c r="D95" s="130"/>
      <c r="F95" s="146"/>
      <c r="H95" s="147"/>
    </row>
    <row r="96" s="149" customFormat="true" ht="12.75" hidden="false" customHeight="false" outlineLevel="0" collapsed="false">
      <c r="A96" s="184"/>
      <c r="B96" s="184"/>
      <c r="C96" s="184"/>
      <c r="D96" s="184"/>
      <c r="F96" s="209" t="n">
        <v>369</v>
      </c>
      <c r="G96" s="151" t="s">
        <v>190</v>
      </c>
      <c r="H96" s="152" t="n">
        <v>125</v>
      </c>
    </row>
    <row r="97" s="149" customFormat="true" ht="12.75" hidden="false" customHeight="false" outlineLevel="0" collapsed="false">
      <c r="A97" s="184"/>
      <c r="B97" s="184"/>
      <c r="C97" s="184"/>
      <c r="D97" s="184"/>
      <c r="F97" s="153" t="n">
        <v>386</v>
      </c>
      <c r="G97" s="151" t="s">
        <v>154</v>
      </c>
      <c r="H97" s="152" t="n">
        <v>125</v>
      </c>
    </row>
    <row r="98" s="149" customFormat="true" ht="13.5" hidden="false" customHeight="false" outlineLevel="0" collapsed="false">
      <c r="A98" s="184"/>
      <c r="B98" s="184"/>
      <c r="C98" s="184"/>
      <c r="D98" s="184"/>
      <c r="F98" s="166"/>
      <c r="G98" s="159" t="s">
        <v>166</v>
      </c>
      <c r="H98" s="160" t="n">
        <f aca="false">SUM(H96:H97)</f>
        <v>250</v>
      </c>
    </row>
    <row r="99" s="163" customFormat="true" ht="13.5" hidden="false" customHeight="false" outlineLevel="0" collapsed="false">
      <c r="A99" s="185"/>
      <c r="B99" s="185"/>
      <c r="C99" s="186"/>
      <c r="D99" s="187"/>
    </row>
    <row r="100" s="127" customFormat="true" ht="12.75" hidden="false" customHeight="true" outlineLevel="0" collapsed="false">
      <c r="B100" s="140"/>
      <c r="C100" s="139" t="s">
        <v>197</v>
      </c>
      <c r="D100" s="130"/>
      <c r="F100" s="141"/>
      <c r="G100" s="127" t="s">
        <v>197</v>
      </c>
      <c r="H100" s="142"/>
    </row>
    <row r="101" s="145" customFormat="true" ht="13.5" hidden="false" customHeight="true" outlineLevel="0" collapsed="false">
      <c r="B101" s="140"/>
      <c r="C101" s="140" t="s">
        <v>39</v>
      </c>
      <c r="D101" s="130"/>
      <c r="G101" s="140" t="s">
        <v>39</v>
      </c>
    </row>
    <row r="102" s="149" customFormat="true" ht="12.75" hidden="false" customHeight="false" outlineLevel="0" collapsed="false">
      <c r="A102" s="148"/>
      <c r="B102" s="148"/>
      <c r="C102" s="148" t="s">
        <v>64</v>
      </c>
      <c r="D102" s="148" t="n">
        <v>80</v>
      </c>
      <c r="F102" s="150" t="n">
        <v>52</v>
      </c>
      <c r="G102" s="151" t="s">
        <v>198</v>
      </c>
      <c r="H102" s="155" t="n">
        <v>60</v>
      </c>
    </row>
    <row r="103" s="149" customFormat="true" ht="12.75" hidden="false" customHeight="false" outlineLevel="0" collapsed="false">
      <c r="A103" s="148"/>
      <c r="B103" s="148"/>
      <c r="C103" s="148" t="s">
        <v>66</v>
      </c>
      <c r="D103" s="148" t="n">
        <v>110</v>
      </c>
      <c r="F103" s="222" t="s">
        <v>199</v>
      </c>
      <c r="G103" s="151" t="s">
        <v>200</v>
      </c>
      <c r="H103" s="155" t="n">
        <v>110</v>
      </c>
    </row>
    <row r="104" s="149" customFormat="true" ht="12.75" hidden="false" customHeight="false" outlineLevel="0" collapsed="false">
      <c r="A104" s="148"/>
      <c r="B104" s="148"/>
      <c r="C104" s="148" t="s">
        <v>48</v>
      </c>
      <c r="D104" s="148" t="n">
        <v>150</v>
      </c>
      <c r="F104" s="154" t="s">
        <v>176</v>
      </c>
      <c r="G104" s="151" t="s">
        <v>48</v>
      </c>
      <c r="H104" s="155" t="n">
        <v>150</v>
      </c>
    </row>
    <row r="105" s="149" customFormat="true" ht="12.75" hidden="false" customHeight="false" outlineLevel="0" collapsed="false">
      <c r="A105" s="148"/>
      <c r="B105" s="148"/>
      <c r="C105" s="148" t="s">
        <v>67</v>
      </c>
      <c r="D105" s="148" t="n">
        <v>200</v>
      </c>
      <c r="F105" s="154"/>
      <c r="G105" s="148" t="s">
        <v>201</v>
      </c>
      <c r="H105" s="148" t="n">
        <v>180</v>
      </c>
    </row>
    <row r="106" s="149" customFormat="true" ht="12.75" hidden="false" customHeight="false" outlineLevel="0" collapsed="false">
      <c r="A106" s="148"/>
      <c r="B106" s="148"/>
      <c r="C106" s="148" t="s">
        <v>36</v>
      </c>
      <c r="D106" s="148" t="n">
        <v>25</v>
      </c>
      <c r="F106" s="153"/>
      <c r="G106" s="179" t="s">
        <v>35</v>
      </c>
      <c r="H106" s="155" t="n">
        <v>25</v>
      </c>
    </row>
    <row r="107" s="149" customFormat="true" ht="12.75" hidden="false" customHeight="false" outlineLevel="0" collapsed="false">
      <c r="A107" s="148"/>
      <c r="B107" s="148"/>
      <c r="C107" s="148" t="s">
        <v>68</v>
      </c>
      <c r="D107" s="148" t="n">
        <v>50</v>
      </c>
      <c r="F107" s="178"/>
      <c r="G107" s="148" t="s">
        <v>68</v>
      </c>
      <c r="H107" s="148" t="n">
        <v>50</v>
      </c>
    </row>
    <row r="108" s="149" customFormat="true" ht="13.5" hidden="false" customHeight="false" outlineLevel="0" collapsed="false">
      <c r="A108" s="220" t="s">
        <v>150</v>
      </c>
      <c r="B108" s="220"/>
      <c r="C108" s="220"/>
      <c r="D108" s="203" t="n">
        <f aca="false">SUM(D102:D107)</f>
        <v>615</v>
      </c>
      <c r="F108" s="221" t="s">
        <v>150</v>
      </c>
      <c r="G108" s="220"/>
      <c r="H108" s="203" t="n">
        <f aca="false">SUM(H102:H107)</f>
        <v>575</v>
      </c>
    </row>
    <row r="109" s="163" customFormat="true" ht="13.5" hidden="false" customHeight="true" outlineLevel="0" collapsed="false">
      <c r="A109" s="161"/>
      <c r="B109" s="161"/>
      <c r="C109" s="161"/>
      <c r="D109" s="162"/>
      <c r="F109" s="166"/>
      <c r="G109" s="223" t="s">
        <v>151</v>
      </c>
      <c r="H109" s="224"/>
    </row>
    <row r="110" s="163" customFormat="true" ht="13.5" hidden="false" customHeight="true" outlineLevel="0" collapsed="false">
      <c r="A110" s="161"/>
      <c r="B110" s="161"/>
      <c r="C110" s="161"/>
      <c r="D110" s="162"/>
      <c r="F110" s="196" t="n">
        <v>366</v>
      </c>
      <c r="G110" s="151" t="s">
        <v>202</v>
      </c>
      <c r="H110" s="152" t="n">
        <v>125</v>
      </c>
    </row>
    <row r="111" s="163" customFormat="true" ht="13.5" hidden="false" customHeight="false" outlineLevel="0" collapsed="false">
      <c r="A111" s="161"/>
      <c r="B111" s="161"/>
      <c r="C111" s="161"/>
      <c r="D111" s="162"/>
      <c r="F111" s="153" t="n">
        <v>386</v>
      </c>
      <c r="G111" s="151" t="s">
        <v>154</v>
      </c>
      <c r="H111" s="152" t="n">
        <v>125</v>
      </c>
    </row>
    <row r="112" s="163" customFormat="true" ht="13.5" hidden="false" customHeight="false" outlineLevel="0" collapsed="false">
      <c r="A112" s="161"/>
      <c r="B112" s="161"/>
      <c r="C112" s="161"/>
      <c r="D112" s="162"/>
      <c r="F112" s="225"/>
      <c r="G112" s="225"/>
      <c r="H112" s="203"/>
    </row>
    <row r="113" s="163" customFormat="true" ht="13.5" hidden="false" customHeight="false" outlineLevel="0" collapsed="false">
      <c r="A113" s="161"/>
      <c r="B113" s="161"/>
      <c r="C113" s="161"/>
      <c r="D113" s="162"/>
      <c r="F113" s="226" t="s">
        <v>155</v>
      </c>
      <c r="G113" s="226"/>
      <c r="H113" s="155" t="n">
        <f aca="false">SUM(H110:H112)</f>
        <v>250</v>
      </c>
    </row>
    <row r="114" s="163" customFormat="true" ht="13.5" hidden="false" customHeight="false" outlineLevel="0" collapsed="false">
      <c r="A114" s="145"/>
      <c r="B114" s="140"/>
      <c r="C114" s="140" t="s">
        <v>29</v>
      </c>
      <c r="D114" s="130"/>
      <c r="F114" s="227"/>
      <c r="G114" s="227"/>
      <c r="H114" s="160"/>
    </row>
    <row r="115" s="145" customFormat="true" ht="13.5" hidden="false" customHeight="false" outlineLevel="0" collapsed="false">
      <c r="A115" s="174" t="n">
        <v>96</v>
      </c>
      <c r="B115" s="174"/>
      <c r="C115" s="148" t="s">
        <v>69</v>
      </c>
      <c r="D115" s="173" t="n">
        <v>250</v>
      </c>
      <c r="F115" s="168" t="n">
        <v>130</v>
      </c>
      <c r="G115" s="151" t="s">
        <v>203</v>
      </c>
      <c r="H115" s="152" t="n">
        <v>250</v>
      </c>
    </row>
    <row r="116" s="149" customFormat="true" ht="12.75" hidden="false" customHeight="false" outlineLevel="0" collapsed="false">
      <c r="A116" s="228"/>
      <c r="B116" s="228"/>
      <c r="C116" s="148" t="s">
        <v>70</v>
      </c>
      <c r="D116" s="173" t="n">
        <v>85</v>
      </c>
      <c r="F116" s="197"/>
      <c r="G116" s="179" t="s">
        <v>70</v>
      </c>
      <c r="H116" s="180" t="n">
        <v>90</v>
      </c>
    </row>
    <row r="117" s="149" customFormat="true" ht="12.75" hidden="false" customHeight="false" outlineLevel="0" collapsed="false">
      <c r="A117" s="174" t="n">
        <v>143</v>
      </c>
      <c r="B117" s="174"/>
      <c r="C117" s="148" t="s">
        <v>71</v>
      </c>
      <c r="D117" s="173" t="n">
        <v>150</v>
      </c>
      <c r="F117" s="154"/>
      <c r="G117" s="179" t="s">
        <v>71</v>
      </c>
      <c r="H117" s="152" t="n">
        <v>150</v>
      </c>
    </row>
    <row r="118" s="149" customFormat="true" ht="12.75" hidden="false" customHeight="false" outlineLevel="0" collapsed="false">
      <c r="A118" s="174"/>
      <c r="B118" s="174"/>
      <c r="C118" s="148" t="s">
        <v>72</v>
      </c>
      <c r="D118" s="173" t="n">
        <v>200</v>
      </c>
      <c r="F118" s="197"/>
      <c r="G118" s="148" t="s">
        <v>72</v>
      </c>
      <c r="H118" s="180" t="n">
        <v>150</v>
      </c>
    </row>
    <row r="119" s="149" customFormat="true" ht="12.75" hidden="false" customHeight="false" outlineLevel="0" collapsed="false">
      <c r="A119" s="174"/>
      <c r="B119" s="174"/>
      <c r="C119" s="148" t="s">
        <v>35</v>
      </c>
      <c r="D119" s="173" t="n">
        <v>40</v>
      </c>
      <c r="F119" s="197"/>
      <c r="G119" s="179" t="s">
        <v>35</v>
      </c>
      <c r="H119" s="180" t="n">
        <v>50</v>
      </c>
    </row>
    <row r="120" s="149" customFormat="true" ht="12.75" hidden="false" customHeight="false" outlineLevel="0" collapsed="false">
      <c r="A120" s="174"/>
      <c r="B120" s="174"/>
      <c r="C120" s="148" t="s">
        <v>36</v>
      </c>
      <c r="D120" s="173" t="n">
        <v>20</v>
      </c>
      <c r="F120" s="154"/>
      <c r="G120" s="151" t="s">
        <v>204</v>
      </c>
      <c r="H120" s="152" t="n">
        <v>180</v>
      </c>
    </row>
    <row r="121" s="149" customFormat="true" ht="12.75" hidden="false" customHeight="false" outlineLevel="0" collapsed="false">
      <c r="A121" s="174"/>
      <c r="B121" s="174"/>
      <c r="C121" s="148" t="s">
        <v>50</v>
      </c>
      <c r="D121" s="199" t="n">
        <v>200</v>
      </c>
      <c r="F121" s="197"/>
      <c r="G121" s="179"/>
      <c r="H121" s="200"/>
    </row>
    <row r="122" s="149" customFormat="true" ht="13.5" hidden="false" customHeight="true" outlineLevel="0" collapsed="false">
      <c r="A122" s="156" t="s">
        <v>164</v>
      </c>
      <c r="B122" s="156"/>
      <c r="C122" s="156"/>
      <c r="D122" s="229" t="n">
        <f aca="false">SUM(D115:D121)</f>
        <v>945</v>
      </c>
      <c r="F122" s="166"/>
      <c r="G122" s="230" t="s">
        <v>164</v>
      </c>
      <c r="H122" s="160" t="n">
        <f aca="false">SUM(H115:H121)</f>
        <v>870</v>
      </c>
    </row>
    <row r="123" s="163" customFormat="true" ht="13.5" hidden="false" customHeight="true" outlineLevel="0" collapsed="false">
      <c r="C123" s="140"/>
      <c r="F123" s="171"/>
      <c r="G123" s="223" t="s">
        <v>205</v>
      </c>
      <c r="H123" s="172"/>
    </row>
    <row r="124" s="145" customFormat="true" ht="13.5" hidden="false" customHeight="true" outlineLevel="0" collapsed="false">
      <c r="B124" s="140"/>
      <c r="C124" s="140"/>
      <c r="D124" s="130"/>
      <c r="F124" s="196" t="n">
        <v>366</v>
      </c>
      <c r="G124" s="151" t="s">
        <v>202</v>
      </c>
      <c r="H124" s="152" t="n">
        <v>125</v>
      </c>
    </row>
    <row r="125" s="149" customFormat="true" ht="12.75" hidden="false" customHeight="false" outlineLevel="0" collapsed="false">
      <c r="A125" s="184"/>
      <c r="B125" s="184"/>
      <c r="C125" s="184"/>
      <c r="D125" s="184"/>
      <c r="F125" s="153" t="n">
        <v>386</v>
      </c>
      <c r="G125" s="151" t="s">
        <v>154</v>
      </c>
      <c r="H125" s="152" t="n">
        <v>125</v>
      </c>
    </row>
    <row r="126" s="149" customFormat="true" ht="12.75" hidden="false" customHeight="false" outlineLevel="0" collapsed="false">
      <c r="A126" s="184"/>
      <c r="B126" s="184"/>
      <c r="C126" s="184"/>
      <c r="D126" s="184"/>
      <c r="F126" s="204"/>
      <c r="G126" s="170"/>
      <c r="H126" s="155"/>
    </row>
    <row r="127" s="149" customFormat="true" ht="13.5" hidden="false" customHeight="false" outlineLevel="0" collapsed="false">
      <c r="A127" s="184"/>
      <c r="B127" s="184"/>
      <c r="C127" s="184"/>
      <c r="D127" s="184"/>
      <c r="F127" s="166"/>
      <c r="G127" s="230" t="s">
        <v>166</v>
      </c>
      <c r="H127" s="160" t="n">
        <f aca="false">SUM(H124:H126)</f>
        <v>250</v>
      </c>
    </row>
    <row r="128" s="163" customFormat="true" ht="13.5" hidden="false" customHeight="false" outlineLevel="0" collapsed="false">
      <c r="A128" s="185"/>
      <c r="B128" s="185"/>
      <c r="C128" s="186"/>
      <c r="D128" s="187"/>
      <c r="F128" s="231"/>
      <c r="G128" s="231"/>
      <c r="H128" s="232"/>
    </row>
    <row r="129" s="127" customFormat="true" ht="30" hidden="false" customHeight="true" outlineLevel="0" collapsed="false">
      <c r="B129" s="140"/>
      <c r="C129" s="140" t="s">
        <v>206</v>
      </c>
      <c r="D129" s="130"/>
      <c r="F129" s="141"/>
      <c r="G129" s="127" t="s">
        <v>206</v>
      </c>
      <c r="H129" s="142"/>
    </row>
    <row r="130" s="145" customFormat="true" ht="13.5" hidden="false" customHeight="true" outlineLevel="0" collapsed="false">
      <c r="B130" s="140"/>
      <c r="C130" s="140" t="s">
        <v>39</v>
      </c>
      <c r="D130" s="130"/>
      <c r="G130" s="140" t="s">
        <v>39</v>
      </c>
    </row>
    <row r="131" s="149" customFormat="true" ht="25.5" hidden="false" customHeight="false" outlineLevel="0" collapsed="false">
      <c r="A131" s="148"/>
      <c r="B131" s="148"/>
      <c r="C131" s="148" t="s">
        <v>74</v>
      </c>
      <c r="D131" s="148" t="n">
        <v>70</v>
      </c>
      <c r="F131" s="178"/>
      <c r="G131" s="151" t="s">
        <v>169</v>
      </c>
      <c r="H131" s="193" t="n">
        <v>60</v>
      </c>
    </row>
    <row r="132" s="149" customFormat="true" ht="12.75" hidden="false" customHeight="false" outlineLevel="0" collapsed="false">
      <c r="A132" s="148"/>
      <c r="B132" s="148"/>
      <c r="C132" s="148" t="s">
        <v>75</v>
      </c>
      <c r="D132" s="148" t="n">
        <v>150</v>
      </c>
      <c r="F132" s="233" t="s">
        <v>207</v>
      </c>
      <c r="G132" s="170" t="s">
        <v>208</v>
      </c>
      <c r="H132" s="193" t="n">
        <v>150</v>
      </c>
    </row>
    <row r="133" s="149" customFormat="true" ht="12.75" hidden="false" customHeight="false" outlineLevel="0" collapsed="false">
      <c r="A133" s="148"/>
      <c r="B133" s="148"/>
      <c r="C133" s="148" t="s">
        <v>43</v>
      </c>
      <c r="D133" s="148" t="n">
        <v>200</v>
      </c>
      <c r="F133" s="178"/>
      <c r="G133" s="148" t="s">
        <v>209</v>
      </c>
      <c r="H133" s="155" t="n">
        <v>180</v>
      </c>
    </row>
    <row r="134" s="149" customFormat="true" ht="12.75" hidden="false" customHeight="false" outlineLevel="0" collapsed="false">
      <c r="A134" s="148"/>
      <c r="B134" s="148"/>
      <c r="C134" s="148" t="s">
        <v>25</v>
      </c>
      <c r="D134" s="148" t="n">
        <v>40</v>
      </c>
      <c r="F134" s="178"/>
      <c r="G134" s="179" t="s">
        <v>35</v>
      </c>
      <c r="H134" s="148" t="n">
        <v>40</v>
      </c>
    </row>
    <row r="135" s="149" customFormat="true" ht="12.75" hidden="false" customHeight="false" outlineLevel="0" collapsed="false">
      <c r="A135" s="148"/>
      <c r="B135" s="148"/>
      <c r="C135" s="148" t="s">
        <v>36</v>
      </c>
      <c r="D135" s="148" t="n">
        <v>25</v>
      </c>
      <c r="F135" s="178"/>
      <c r="G135" s="148"/>
      <c r="H135" s="148"/>
    </row>
    <row r="136" s="149" customFormat="true" ht="12.75" hidden="false" customHeight="false" outlineLevel="0" collapsed="false">
      <c r="A136" s="148"/>
      <c r="B136" s="148"/>
      <c r="C136" s="148" t="s">
        <v>72</v>
      </c>
      <c r="D136" s="148" t="n">
        <v>120</v>
      </c>
      <c r="F136" s="178"/>
      <c r="G136" s="148" t="s">
        <v>72</v>
      </c>
      <c r="H136" s="148" t="n">
        <v>120</v>
      </c>
    </row>
    <row r="137" s="163" customFormat="true" ht="13.5" hidden="false" customHeight="true" outlineLevel="0" collapsed="false">
      <c r="A137" s="201" t="s">
        <v>150</v>
      </c>
      <c r="B137" s="201"/>
      <c r="C137" s="201"/>
      <c r="D137" s="202" t="n">
        <f aca="false">SUM(D131:D136)</f>
        <v>605</v>
      </c>
      <c r="F137" s="166"/>
      <c r="G137" s="234" t="s">
        <v>27</v>
      </c>
      <c r="H137" s="203" t="n">
        <f aca="false">SUM(H131:H136)</f>
        <v>550</v>
      </c>
    </row>
    <row r="138" s="163" customFormat="true" ht="13.5" hidden="false" customHeight="true" outlineLevel="0" collapsed="false">
      <c r="A138" s="161"/>
      <c r="B138" s="161"/>
      <c r="C138" s="161"/>
      <c r="D138" s="162"/>
      <c r="F138" s="161"/>
      <c r="G138" s="161" t="s">
        <v>151</v>
      </c>
      <c r="H138" s="162"/>
    </row>
    <row r="139" s="163" customFormat="true" ht="13.5" hidden="false" customHeight="false" outlineLevel="0" collapsed="false">
      <c r="A139" s="161"/>
      <c r="B139" s="161"/>
      <c r="C139" s="161"/>
      <c r="D139" s="162"/>
      <c r="F139" s="168" t="n">
        <v>242</v>
      </c>
      <c r="G139" s="151" t="s">
        <v>152</v>
      </c>
      <c r="H139" s="152" t="n">
        <v>125</v>
      </c>
    </row>
    <row r="140" s="163" customFormat="true" ht="13.5" hidden="false" customHeight="false" outlineLevel="0" collapsed="false">
      <c r="A140" s="161"/>
      <c r="B140" s="161"/>
      <c r="C140" s="161"/>
      <c r="D140" s="162"/>
      <c r="F140" s="153" t="n">
        <v>386</v>
      </c>
      <c r="G140" s="151" t="s">
        <v>210</v>
      </c>
      <c r="H140" s="152" t="n">
        <v>125</v>
      </c>
    </row>
    <row r="141" s="163" customFormat="true" ht="13.5" hidden="false" customHeight="false" outlineLevel="0" collapsed="false">
      <c r="A141" s="161"/>
      <c r="B141" s="161"/>
      <c r="C141" s="161"/>
      <c r="D141" s="162"/>
      <c r="F141" s="169"/>
      <c r="G141" s="170"/>
      <c r="H141" s="155"/>
    </row>
    <row r="142" s="163" customFormat="true" ht="13.5" hidden="false" customHeight="false" outlineLevel="0" collapsed="false">
      <c r="A142" s="161"/>
      <c r="B142" s="161"/>
      <c r="C142" s="161"/>
      <c r="D142" s="162"/>
      <c r="F142" s="166"/>
      <c r="G142" s="235" t="s">
        <v>155</v>
      </c>
      <c r="H142" s="193" t="n">
        <f aca="false">SUM(H139:H141)</f>
        <v>250</v>
      </c>
    </row>
    <row r="143" s="145" customFormat="true" ht="13.5" hidden="false" customHeight="false" outlineLevel="0" collapsed="false">
      <c r="B143" s="140"/>
      <c r="C143" s="140" t="s">
        <v>29</v>
      </c>
      <c r="D143" s="130"/>
      <c r="G143" s="140" t="s">
        <v>29</v>
      </c>
    </row>
    <row r="144" s="149" customFormat="true" ht="12.75" hidden="false" customHeight="false" outlineLevel="0" collapsed="false">
      <c r="A144" s="174" t="n">
        <v>84</v>
      </c>
      <c r="B144" s="174"/>
      <c r="C144" s="148" t="s">
        <v>76</v>
      </c>
      <c r="D144" s="173" t="n">
        <v>250</v>
      </c>
      <c r="F144" s="196" t="s">
        <v>211</v>
      </c>
      <c r="G144" s="151" t="s">
        <v>212</v>
      </c>
      <c r="H144" s="155" t="n">
        <v>250</v>
      </c>
    </row>
    <row r="145" s="149" customFormat="true" ht="12.75" hidden="false" customHeight="false" outlineLevel="0" collapsed="false">
      <c r="A145" s="174" t="n">
        <v>229</v>
      </c>
      <c r="B145" s="174"/>
      <c r="C145" s="217" t="s">
        <v>77</v>
      </c>
      <c r="D145" s="175" t="n">
        <v>200</v>
      </c>
      <c r="F145" s="228" t="n">
        <v>229</v>
      </c>
      <c r="G145" s="217" t="s">
        <v>77</v>
      </c>
      <c r="H145" s="175" t="n">
        <v>200</v>
      </c>
    </row>
    <row r="146" s="149" customFormat="true" ht="12.75" hidden="false" customHeight="false" outlineLevel="0" collapsed="false">
      <c r="A146" s="174"/>
      <c r="B146" s="174"/>
      <c r="C146" s="217"/>
      <c r="D146" s="175"/>
      <c r="F146" s="236"/>
      <c r="G146" s="179"/>
      <c r="H146" s="215"/>
    </row>
    <row r="147" s="149" customFormat="true" ht="12.75" hidden="false" customHeight="false" outlineLevel="0" collapsed="false">
      <c r="A147" s="228" t="n">
        <v>392</v>
      </c>
      <c r="B147" s="228"/>
      <c r="C147" s="148" t="s">
        <v>78</v>
      </c>
      <c r="D147" s="173" t="n">
        <v>200</v>
      </c>
      <c r="F147" s="197" t="n">
        <v>392</v>
      </c>
      <c r="G147" s="179" t="s">
        <v>213</v>
      </c>
      <c r="H147" s="155" t="n">
        <v>180</v>
      </c>
    </row>
    <row r="148" s="149" customFormat="true" ht="12.75" hidden="false" customHeight="false" outlineLevel="0" collapsed="false">
      <c r="A148" s="174"/>
      <c r="B148" s="216"/>
      <c r="C148" s="217" t="s">
        <v>79</v>
      </c>
      <c r="D148" s="175" t="n">
        <v>80</v>
      </c>
      <c r="F148" s="197"/>
      <c r="G148" s="179" t="s">
        <v>35</v>
      </c>
      <c r="H148" s="180" t="n">
        <v>40</v>
      </c>
    </row>
    <row r="149" s="149" customFormat="true" ht="12.75" hidden="false" customHeight="false" outlineLevel="0" collapsed="false">
      <c r="A149" s="174"/>
      <c r="B149" s="174"/>
      <c r="C149" s="148" t="s">
        <v>35</v>
      </c>
      <c r="D149" s="173" t="n">
        <v>40</v>
      </c>
      <c r="F149" s="153"/>
      <c r="G149" s="217" t="s">
        <v>79</v>
      </c>
      <c r="H149" s="175" t="n">
        <v>80</v>
      </c>
    </row>
    <row r="150" s="149" customFormat="true" ht="12.75" hidden="false" customHeight="false" outlineLevel="0" collapsed="false">
      <c r="A150" s="174"/>
      <c r="B150" s="174"/>
      <c r="C150" s="148" t="s">
        <v>36</v>
      </c>
      <c r="D150" s="173" t="n">
        <v>40</v>
      </c>
      <c r="F150" s="197"/>
      <c r="G150" s="179"/>
      <c r="H150" s="180"/>
    </row>
    <row r="151" s="149" customFormat="true" ht="12.75" hidden="false" customHeight="false" outlineLevel="0" collapsed="false">
      <c r="A151" s="174"/>
      <c r="B151" s="174"/>
      <c r="C151" s="181" t="s">
        <v>80</v>
      </c>
      <c r="D151" s="173" t="n">
        <v>200</v>
      </c>
      <c r="F151" s="197"/>
      <c r="G151" s="237" t="s">
        <v>214</v>
      </c>
      <c r="H151" s="180" t="n">
        <v>150</v>
      </c>
    </row>
    <row r="152" s="149" customFormat="true" ht="13.5" hidden="false" customHeight="false" outlineLevel="0" collapsed="false">
      <c r="A152" s="220" t="s">
        <v>164</v>
      </c>
      <c r="B152" s="220"/>
      <c r="C152" s="220"/>
      <c r="D152" s="203" t="n">
        <f aca="false">SUM(D144:D151)</f>
        <v>1010</v>
      </c>
      <c r="F152" s="158"/>
      <c r="G152" s="218" t="s">
        <v>164</v>
      </c>
      <c r="H152" s="238" t="n">
        <f aca="false">SUM(H144:H151)</f>
        <v>900</v>
      </c>
    </row>
    <row r="153" s="163" customFormat="true" ht="13.5" hidden="false" customHeight="false" outlineLevel="0" collapsed="false">
      <c r="A153" s="161"/>
      <c r="B153" s="161"/>
      <c r="C153" s="161"/>
      <c r="D153" s="162"/>
      <c r="F153" s="210"/>
      <c r="G153" s="239" t="s">
        <v>205</v>
      </c>
      <c r="H153" s="240"/>
    </row>
    <row r="154" s="145" customFormat="true" ht="13.5" hidden="false" customHeight="true" outlineLevel="0" collapsed="false">
      <c r="A154" s="140"/>
      <c r="B154" s="140"/>
      <c r="C154" s="140"/>
      <c r="D154" s="130"/>
      <c r="F154" s="168" t="n">
        <v>242</v>
      </c>
      <c r="G154" s="151" t="s">
        <v>152</v>
      </c>
      <c r="H154" s="152" t="n">
        <v>125</v>
      </c>
    </row>
    <row r="155" s="149" customFormat="true" ht="12.75" hidden="false" customHeight="false" outlineLevel="0" collapsed="false">
      <c r="A155" s="184"/>
      <c r="B155" s="184"/>
      <c r="C155" s="184"/>
      <c r="D155" s="184"/>
      <c r="F155" s="153" t="n">
        <v>386</v>
      </c>
      <c r="G155" s="151" t="s">
        <v>210</v>
      </c>
      <c r="H155" s="152" t="n">
        <v>125</v>
      </c>
    </row>
    <row r="156" s="149" customFormat="true" ht="12.75" hidden="false" customHeight="false" outlineLevel="0" collapsed="false">
      <c r="A156" s="184"/>
      <c r="B156" s="184"/>
      <c r="C156" s="184"/>
      <c r="D156" s="184"/>
      <c r="F156" s="169"/>
      <c r="G156" s="170"/>
      <c r="H156" s="155"/>
    </row>
    <row r="157" s="149" customFormat="true" ht="13.5" hidden="false" customHeight="false" outlineLevel="0" collapsed="false">
      <c r="A157" s="184"/>
      <c r="B157" s="184"/>
      <c r="C157" s="184"/>
      <c r="D157" s="184"/>
      <c r="F157" s="166"/>
      <c r="G157" s="220" t="s">
        <v>166</v>
      </c>
      <c r="H157" s="203" t="n">
        <f aca="false">SUM(H154:H156)</f>
        <v>250</v>
      </c>
    </row>
    <row r="158" s="163" customFormat="true" ht="13.5" hidden="false" customHeight="false" outlineLevel="0" collapsed="false">
      <c r="A158" s="184"/>
      <c r="B158" s="184"/>
      <c r="C158" s="184"/>
      <c r="D158" s="184"/>
      <c r="F158" s="210"/>
      <c r="G158" s="241"/>
      <c r="H158" s="242"/>
    </row>
    <row r="159" s="190" customFormat="true" ht="13.5" hidden="false" customHeight="false" outlineLevel="0" collapsed="false">
      <c r="A159" s="243"/>
      <c r="B159" s="243"/>
      <c r="C159" s="243"/>
      <c r="D159" s="244"/>
      <c r="F159" s="210"/>
      <c r="G159" s="241"/>
      <c r="H159" s="242"/>
    </row>
    <row r="160" s="134" customFormat="true" ht="12.75" hidden="false" customHeight="true" outlineLevel="0" collapsed="false">
      <c r="B160" s="140"/>
      <c r="C160" s="140" t="s">
        <v>215</v>
      </c>
      <c r="D160" s="130"/>
      <c r="F160" s="245"/>
      <c r="G160" s="134" t="s">
        <v>215</v>
      </c>
      <c r="H160" s="189"/>
    </row>
    <row r="161" s="149" customFormat="true" ht="12.75" hidden="false" customHeight="true" outlineLevel="0" collapsed="false">
      <c r="B161" s="140"/>
      <c r="C161" s="140" t="s">
        <v>39</v>
      </c>
      <c r="D161" s="130"/>
      <c r="F161" s="246"/>
      <c r="G161" s="140" t="s">
        <v>39</v>
      </c>
      <c r="H161" s="247"/>
    </row>
    <row r="162" s="149" customFormat="true" ht="25.5" hidden="false" customHeight="false" outlineLevel="0" collapsed="false">
      <c r="A162" s="148"/>
      <c r="B162" s="148"/>
      <c r="C162" s="148" t="s">
        <v>40</v>
      </c>
      <c r="D162" s="148" t="n">
        <v>60</v>
      </c>
      <c r="F162" s="178" t="s">
        <v>216</v>
      </c>
      <c r="G162" s="151" t="s">
        <v>169</v>
      </c>
      <c r="H162" s="193" t="n">
        <v>40</v>
      </c>
    </row>
    <row r="163" s="149" customFormat="true" ht="12.75" hidden="false" customHeight="false" outlineLevel="0" collapsed="false">
      <c r="A163" s="148"/>
      <c r="B163" s="148"/>
      <c r="C163" s="148" t="s">
        <v>82</v>
      </c>
      <c r="D163" s="148" t="n">
        <v>70</v>
      </c>
      <c r="F163" s="150" t="s">
        <v>217</v>
      </c>
      <c r="G163" s="151" t="s">
        <v>218</v>
      </c>
      <c r="H163" s="152" t="n">
        <v>90</v>
      </c>
    </row>
    <row r="164" s="149" customFormat="true" ht="12.75" hidden="false" customHeight="false" outlineLevel="0" collapsed="false">
      <c r="A164" s="148"/>
      <c r="B164" s="148"/>
      <c r="C164" s="148" t="s">
        <v>71</v>
      </c>
      <c r="D164" s="148" t="n">
        <v>160</v>
      </c>
      <c r="F164" s="248" t="s">
        <v>219</v>
      </c>
      <c r="G164" s="148" t="s">
        <v>220</v>
      </c>
      <c r="H164" s="148" t="n">
        <v>160</v>
      </c>
    </row>
    <row r="165" s="149" customFormat="true" ht="12.75" hidden="false" customHeight="false" outlineLevel="0" collapsed="false">
      <c r="A165" s="148"/>
      <c r="B165" s="148"/>
      <c r="C165" s="148" t="s">
        <v>84</v>
      </c>
      <c r="D165" s="148" t="n">
        <v>200</v>
      </c>
      <c r="F165" s="154"/>
      <c r="G165" s="249" t="s">
        <v>221</v>
      </c>
      <c r="H165" s="193" t="n">
        <v>180</v>
      </c>
    </row>
    <row r="166" s="149" customFormat="true" ht="12.75" hidden="false" customHeight="false" outlineLevel="0" collapsed="false">
      <c r="A166" s="148"/>
      <c r="B166" s="148"/>
      <c r="C166" s="148" t="s">
        <v>36</v>
      </c>
      <c r="D166" s="148" t="n">
        <v>25</v>
      </c>
      <c r="F166" s="178"/>
      <c r="G166" s="179" t="s">
        <v>35</v>
      </c>
      <c r="H166" s="148" t="n">
        <v>50</v>
      </c>
    </row>
    <row r="167" s="149" customFormat="true" ht="12.75" hidden="false" customHeight="false" outlineLevel="0" collapsed="false">
      <c r="A167" s="148"/>
      <c r="B167" s="148"/>
      <c r="C167" s="148" t="s">
        <v>25</v>
      </c>
      <c r="D167" s="148" t="n">
        <v>40</v>
      </c>
      <c r="F167" s="153"/>
      <c r="G167" s="151"/>
      <c r="H167" s="155"/>
    </row>
    <row r="168" s="149" customFormat="true" ht="12.75" hidden="false" customHeight="false" outlineLevel="0" collapsed="false">
      <c r="A168" s="148"/>
      <c r="B168" s="148"/>
      <c r="C168" s="148" t="s">
        <v>85</v>
      </c>
      <c r="D168" s="148" t="n">
        <v>200</v>
      </c>
      <c r="F168" s="178"/>
      <c r="G168" s="148" t="s">
        <v>72</v>
      </c>
      <c r="H168" s="148" t="n">
        <v>100</v>
      </c>
    </row>
    <row r="169" s="145" customFormat="true" ht="13.5" hidden="false" customHeight="false" outlineLevel="0" collapsed="false">
      <c r="A169" s="220" t="s">
        <v>150</v>
      </c>
      <c r="B169" s="220"/>
      <c r="C169" s="221"/>
      <c r="D169" s="203" t="n">
        <f aca="false">SUM(D162:D168)</f>
        <v>755</v>
      </c>
      <c r="F169" s="250"/>
      <c r="G169" s="218" t="s">
        <v>150</v>
      </c>
      <c r="H169" s="203" t="n">
        <f aca="false">SUM(H162:H168)</f>
        <v>620</v>
      </c>
    </row>
    <row r="170" s="145" customFormat="true" ht="13.5" hidden="false" customHeight="true" outlineLevel="0" collapsed="false">
      <c r="A170" s="243"/>
      <c r="B170" s="243"/>
      <c r="C170" s="243"/>
      <c r="D170" s="244"/>
      <c r="F170" s="250"/>
      <c r="G170" s="208" t="s">
        <v>151</v>
      </c>
      <c r="H170" s="251"/>
    </row>
    <row r="171" s="145" customFormat="true" ht="13.5" hidden="false" customHeight="false" outlineLevel="0" collapsed="false">
      <c r="A171" s="243"/>
      <c r="B171" s="243"/>
      <c r="C171" s="243"/>
      <c r="D171" s="244"/>
      <c r="F171" s="209" t="n">
        <v>369</v>
      </c>
      <c r="G171" s="151" t="s">
        <v>190</v>
      </c>
      <c r="H171" s="152" t="n">
        <v>125</v>
      </c>
    </row>
    <row r="172" s="145" customFormat="true" ht="13.5" hidden="false" customHeight="false" outlineLevel="0" collapsed="false">
      <c r="A172" s="243"/>
      <c r="B172" s="243"/>
      <c r="C172" s="243"/>
      <c r="D172" s="244"/>
      <c r="F172" s="153" t="n">
        <v>386</v>
      </c>
      <c r="G172" s="151" t="s">
        <v>154</v>
      </c>
      <c r="H172" s="152" t="n">
        <v>125</v>
      </c>
    </row>
    <row r="173" s="145" customFormat="true" ht="13.5" hidden="false" customHeight="false" outlineLevel="0" collapsed="false">
      <c r="A173" s="243"/>
      <c r="B173" s="243"/>
      <c r="C173" s="243"/>
      <c r="D173" s="244"/>
      <c r="F173" s="169"/>
      <c r="G173" s="170"/>
      <c r="H173" s="155"/>
    </row>
    <row r="174" s="145" customFormat="true" ht="11.25" hidden="false" customHeight="true" outlineLevel="0" collapsed="false">
      <c r="A174" s="243"/>
      <c r="B174" s="243"/>
      <c r="C174" s="243"/>
      <c r="D174" s="244"/>
      <c r="F174" s="250"/>
      <c r="G174" s="218" t="s">
        <v>155</v>
      </c>
      <c r="H174" s="203" t="n">
        <f aca="false">SUM(H171:H173)</f>
        <v>250</v>
      </c>
    </row>
    <row r="175" s="149" customFormat="true" ht="12.75" hidden="false" customHeight="false" outlineLevel="0" collapsed="false">
      <c r="B175" s="140"/>
      <c r="C175" s="140" t="s">
        <v>29</v>
      </c>
      <c r="D175" s="130"/>
      <c r="G175" s="140" t="s">
        <v>29</v>
      </c>
    </row>
    <row r="176" s="149" customFormat="true" ht="12.75" hidden="false" customHeight="false" outlineLevel="0" collapsed="false">
      <c r="A176" s="228" t="s">
        <v>86</v>
      </c>
      <c r="B176" s="228"/>
      <c r="C176" s="148" t="s">
        <v>87</v>
      </c>
      <c r="D176" s="173" t="n">
        <v>250</v>
      </c>
      <c r="F176" s="168" t="n">
        <v>130</v>
      </c>
      <c r="G176" s="151" t="s">
        <v>203</v>
      </c>
      <c r="H176" s="152" t="n">
        <v>250</v>
      </c>
    </row>
    <row r="177" s="149" customFormat="true" ht="12.75" hidden="false" customHeight="false" outlineLevel="0" collapsed="false">
      <c r="A177" s="174" t="n">
        <v>211</v>
      </c>
      <c r="B177" s="174"/>
      <c r="C177" s="148" t="s">
        <v>88</v>
      </c>
      <c r="D177" s="173" t="n">
        <v>140</v>
      </c>
      <c r="F177" s="168" t="n">
        <v>231</v>
      </c>
      <c r="G177" s="151" t="s">
        <v>88</v>
      </c>
      <c r="H177" s="155" t="n">
        <v>150</v>
      </c>
    </row>
    <row r="178" s="149" customFormat="true" ht="12.75" hidden="false" customHeight="false" outlineLevel="0" collapsed="false">
      <c r="A178" s="174"/>
      <c r="B178" s="174"/>
      <c r="C178" s="148" t="s">
        <v>89</v>
      </c>
      <c r="D178" s="173" t="n">
        <v>60</v>
      </c>
      <c r="F178" s="150" t="n">
        <v>75</v>
      </c>
      <c r="G178" s="151" t="s">
        <v>222</v>
      </c>
      <c r="H178" s="155" t="n">
        <v>60</v>
      </c>
    </row>
    <row r="179" s="149" customFormat="true" ht="25.5" hidden="false" customHeight="false" outlineLevel="0" collapsed="false">
      <c r="A179" s="174"/>
      <c r="B179" s="174"/>
      <c r="C179" s="148" t="s">
        <v>90</v>
      </c>
      <c r="D179" s="173" t="n">
        <v>180</v>
      </c>
      <c r="F179" s="197"/>
      <c r="G179" s="179"/>
      <c r="H179" s="180"/>
    </row>
    <row r="180" s="149" customFormat="true" ht="12.75" hidden="false" customHeight="false" outlineLevel="0" collapsed="false">
      <c r="A180" s="252"/>
      <c r="B180" s="252"/>
      <c r="C180" s="148" t="s">
        <v>35</v>
      </c>
      <c r="D180" s="173" t="n">
        <v>40</v>
      </c>
      <c r="F180" s="253"/>
      <c r="G180" s="179" t="s">
        <v>35</v>
      </c>
      <c r="H180" s="180" t="n">
        <v>70</v>
      </c>
    </row>
    <row r="181" s="149" customFormat="true" ht="45.75" hidden="false" customHeight="true" outlineLevel="0" collapsed="false">
      <c r="A181" s="174"/>
      <c r="B181" s="174"/>
      <c r="C181" s="148" t="s">
        <v>36</v>
      </c>
      <c r="D181" s="173" t="n">
        <v>20</v>
      </c>
      <c r="F181" s="158"/>
      <c r="G181" s="254"/>
      <c r="H181" s="255"/>
    </row>
    <row r="182" s="149" customFormat="true" ht="12.75" hidden="false" customHeight="false" outlineLevel="0" collapsed="false">
      <c r="A182" s="174"/>
      <c r="B182" s="174"/>
      <c r="C182" s="148" t="s">
        <v>57</v>
      </c>
      <c r="D182" s="173" t="n">
        <v>200</v>
      </c>
      <c r="F182" s="197"/>
      <c r="G182" s="179" t="s">
        <v>223</v>
      </c>
      <c r="H182" s="180" t="n">
        <v>180</v>
      </c>
    </row>
    <row r="183" s="145" customFormat="true" ht="13.5" hidden="false" customHeight="true" outlineLevel="0" collapsed="false">
      <c r="A183" s="256" t="s">
        <v>164</v>
      </c>
      <c r="B183" s="256"/>
      <c r="C183" s="256"/>
      <c r="D183" s="257" t="n">
        <f aca="false">SUM(D176:D182)</f>
        <v>890</v>
      </c>
      <c r="F183" s="250"/>
      <c r="G183" s="234" t="s">
        <v>37</v>
      </c>
      <c r="H183" s="203" t="n">
        <f aca="false">SUM(H176:H182)</f>
        <v>710</v>
      </c>
    </row>
    <row r="184" s="149" customFormat="true" ht="12.75" hidden="false" customHeight="true" outlineLevel="0" collapsed="false">
      <c r="B184" s="140"/>
      <c r="C184" s="140" t="s">
        <v>205</v>
      </c>
      <c r="D184" s="130"/>
      <c r="G184" s="140" t="s">
        <v>205</v>
      </c>
    </row>
    <row r="185" s="149" customFormat="true" ht="12.75" hidden="false" customHeight="true" outlineLevel="0" collapsed="false">
      <c r="A185" s="184"/>
      <c r="B185" s="184"/>
      <c r="C185" s="184"/>
      <c r="D185" s="184"/>
      <c r="F185" s="209" t="n">
        <v>369</v>
      </c>
      <c r="G185" s="151" t="s">
        <v>190</v>
      </c>
      <c r="H185" s="152" t="n">
        <v>125</v>
      </c>
    </row>
    <row r="186" s="149" customFormat="true" ht="12.75" hidden="false" customHeight="true" outlineLevel="0" collapsed="false">
      <c r="A186" s="184"/>
      <c r="B186" s="184"/>
      <c r="C186" s="184"/>
      <c r="D186" s="184"/>
      <c r="F186" s="153" t="n">
        <v>386</v>
      </c>
      <c r="G186" s="151" t="s">
        <v>165</v>
      </c>
      <c r="H186" s="152" t="n">
        <v>125</v>
      </c>
    </row>
    <row r="187" s="190" customFormat="true" ht="13.5" hidden="false" customHeight="false" outlineLevel="0" collapsed="false">
      <c r="A187" s="241"/>
      <c r="B187" s="241"/>
      <c r="C187" s="258"/>
      <c r="D187" s="242"/>
      <c r="F187" s="259"/>
      <c r="G187" s="218" t="s">
        <v>166</v>
      </c>
      <c r="H187" s="203" t="n">
        <f aca="false">SUM(H185:H186)</f>
        <v>250</v>
      </c>
    </row>
    <row r="188" s="134" customFormat="true" ht="12.75" hidden="false" customHeight="true" outlineLevel="0" collapsed="false">
      <c r="B188" s="140"/>
      <c r="C188" s="139" t="s">
        <v>224</v>
      </c>
      <c r="D188" s="130"/>
      <c r="G188" s="134" t="s">
        <v>224</v>
      </c>
    </row>
    <row r="189" s="149" customFormat="true" ht="12.75" hidden="false" customHeight="true" outlineLevel="0" collapsed="false">
      <c r="B189" s="140"/>
      <c r="C189" s="140" t="s">
        <v>39</v>
      </c>
      <c r="D189" s="130"/>
      <c r="F189" s="260"/>
      <c r="G189" s="140" t="s">
        <v>39</v>
      </c>
      <c r="H189" s="232"/>
    </row>
    <row r="190" s="149" customFormat="true" ht="25.5" hidden="false" customHeight="false" outlineLevel="0" collapsed="false">
      <c r="A190" s="148"/>
      <c r="B190" s="148"/>
      <c r="C190" s="148" t="s">
        <v>74</v>
      </c>
      <c r="D190" s="148" t="n">
        <v>70</v>
      </c>
      <c r="F190" s="176"/>
      <c r="G190" s="151" t="s">
        <v>169</v>
      </c>
      <c r="H190" s="155" t="n">
        <v>40</v>
      </c>
    </row>
    <row r="191" s="149" customFormat="true" ht="25.5" hidden="false" customHeight="false" outlineLevel="0" collapsed="false">
      <c r="A191" s="148"/>
      <c r="B191" s="148"/>
      <c r="C191" s="148" t="s">
        <v>92</v>
      </c>
      <c r="D191" s="148" t="n">
        <v>75</v>
      </c>
      <c r="F191" s="178"/>
      <c r="G191" s="148" t="s">
        <v>225</v>
      </c>
      <c r="H191" s="148" t="n">
        <v>90</v>
      </c>
    </row>
    <row r="192" s="149" customFormat="true" ht="12.75" hidden="false" customHeight="false" outlineLevel="0" collapsed="false">
      <c r="A192" s="148"/>
      <c r="B192" s="148"/>
      <c r="C192" s="148" t="s">
        <v>93</v>
      </c>
      <c r="D192" s="148" t="n">
        <v>170</v>
      </c>
      <c r="F192" s="178"/>
      <c r="G192" s="148" t="s">
        <v>93</v>
      </c>
      <c r="H192" s="148" t="n">
        <v>150</v>
      </c>
    </row>
    <row r="193" s="149" customFormat="true" ht="12.75" hidden="false" customHeight="false" outlineLevel="0" collapsed="false">
      <c r="A193" s="148"/>
      <c r="B193" s="148"/>
      <c r="C193" s="148" t="s">
        <v>94</v>
      </c>
      <c r="D193" s="148" t="n">
        <v>200</v>
      </c>
      <c r="F193" s="154"/>
      <c r="G193" s="249" t="s">
        <v>163</v>
      </c>
      <c r="H193" s="155" t="n">
        <v>180</v>
      </c>
    </row>
    <row r="194" s="149" customFormat="true" ht="12.75" hidden="false" customHeight="false" outlineLevel="0" collapsed="false">
      <c r="A194" s="148"/>
      <c r="B194" s="148"/>
      <c r="C194" s="148" t="s">
        <v>25</v>
      </c>
      <c r="D194" s="148" t="n">
        <v>40</v>
      </c>
      <c r="F194" s="178"/>
      <c r="G194" s="148" t="s">
        <v>25</v>
      </c>
      <c r="H194" s="148" t="n">
        <v>40</v>
      </c>
    </row>
    <row r="195" s="149" customFormat="true" ht="12.75" hidden="false" customHeight="false" outlineLevel="0" collapsed="false">
      <c r="A195" s="148"/>
      <c r="B195" s="148"/>
      <c r="C195" s="148" t="s">
        <v>36</v>
      </c>
      <c r="D195" s="148" t="n">
        <v>25</v>
      </c>
      <c r="F195" s="178"/>
      <c r="G195" s="148"/>
      <c r="H195" s="148"/>
    </row>
    <row r="196" s="163" customFormat="true" ht="13.5" hidden="false" customHeight="false" outlineLevel="0" collapsed="false">
      <c r="A196" s="148"/>
      <c r="B196" s="148"/>
      <c r="C196" s="148" t="s">
        <v>95</v>
      </c>
      <c r="D196" s="148" t="n">
        <v>150</v>
      </c>
      <c r="F196" s="153"/>
      <c r="G196" s="148" t="s">
        <v>226</v>
      </c>
      <c r="H196" s="155" t="n">
        <v>150</v>
      </c>
    </row>
    <row r="197" s="145" customFormat="true" ht="13.5" hidden="false" customHeight="false" outlineLevel="0" collapsed="false">
      <c r="A197" s="220" t="s">
        <v>150</v>
      </c>
      <c r="B197" s="220"/>
      <c r="C197" s="221"/>
      <c r="D197" s="203" t="n">
        <f aca="false">SUM(D190:D196)</f>
        <v>730</v>
      </c>
      <c r="F197" s="250"/>
      <c r="G197" s="218" t="s">
        <v>150</v>
      </c>
      <c r="H197" s="203" t="n">
        <f aca="false">SUM(H190:H196)</f>
        <v>650</v>
      </c>
    </row>
    <row r="198" s="145" customFormat="true" ht="13.5" hidden="false" customHeight="true" outlineLevel="0" collapsed="false">
      <c r="A198" s="171"/>
      <c r="B198" s="171"/>
      <c r="C198" s="171"/>
      <c r="D198" s="172"/>
      <c r="G198" s="145" t="s">
        <v>205</v>
      </c>
    </row>
    <row r="199" s="145" customFormat="true" ht="13.5" hidden="false" customHeight="false" outlineLevel="0" collapsed="false">
      <c r="A199" s="171"/>
      <c r="B199" s="171"/>
      <c r="C199" s="171"/>
      <c r="D199" s="172"/>
      <c r="F199" s="168" t="n">
        <v>241</v>
      </c>
      <c r="G199" s="151" t="s">
        <v>227</v>
      </c>
      <c r="H199" s="152" t="n">
        <v>125</v>
      </c>
    </row>
    <row r="200" s="145" customFormat="true" ht="13.5" hidden="false" customHeight="false" outlineLevel="0" collapsed="false">
      <c r="A200" s="171"/>
      <c r="B200" s="171"/>
      <c r="C200" s="171"/>
      <c r="D200" s="172"/>
      <c r="F200" s="153" t="n">
        <v>386</v>
      </c>
      <c r="G200" s="151" t="s">
        <v>154</v>
      </c>
      <c r="H200" s="152" t="n">
        <v>125</v>
      </c>
    </row>
    <row r="201" s="145" customFormat="true" ht="13.5" hidden="false" customHeight="false" outlineLevel="0" collapsed="false">
      <c r="A201" s="171"/>
      <c r="B201" s="171"/>
      <c r="C201" s="171"/>
      <c r="D201" s="172"/>
      <c r="F201" s="204"/>
      <c r="G201" s="170"/>
      <c r="H201" s="155"/>
    </row>
    <row r="202" s="145" customFormat="true" ht="13.5" hidden="false" customHeight="false" outlineLevel="0" collapsed="false">
      <c r="A202" s="171"/>
      <c r="B202" s="171"/>
      <c r="C202" s="171"/>
      <c r="D202" s="172"/>
      <c r="F202" s="169"/>
      <c r="G202" s="170"/>
      <c r="H202" s="155"/>
    </row>
    <row r="203" s="149" customFormat="true" ht="13.5" hidden="false" customHeight="false" outlineLevel="0" collapsed="false">
      <c r="F203" s="250"/>
      <c r="G203" s="218" t="s">
        <v>166</v>
      </c>
      <c r="H203" s="238" t="n">
        <f aca="false">SUM(H199:H202)</f>
        <v>250</v>
      </c>
    </row>
    <row r="204" s="149" customFormat="true" ht="12.75" hidden="false" customHeight="false" outlineLevel="0" collapsed="false">
      <c r="B204" s="140"/>
      <c r="C204" s="140" t="s">
        <v>29</v>
      </c>
      <c r="D204" s="130"/>
      <c r="F204" s="243"/>
      <c r="G204" s="243"/>
      <c r="H204" s="244"/>
    </row>
    <row r="205" s="149" customFormat="true" ht="12.75" hidden="false" customHeight="false" outlineLevel="0" collapsed="false">
      <c r="A205" s="261" t="n">
        <v>81</v>
      </c>
      <c r="B205" s="261"/>
      <c r="C205" s="148" t="s">
        <v>96</v>
      </c>
      <c r="D205" s="173" t="n">
        <v>250</v>
      </c>
      <c r="F205" s="176" t="n">
        <v>113</v>
      </c>
      <c r="G205" s="151" t="s">
        <v>156</v>
      </c>
      <c r="H205" s="177" t="n">
        <v>250</v>
      </c>
    </row>
    <row r="206" s="149" customFormat="true" ht="12.75" hidden="false" customHeight="false" outlineLevel="0" collapsed="false">
      <c r="A206" s="174" t="s">
        <v>97</v>
      </c>
      <c r="B206" s="216"/>
      <c r="C206" s="217" t="s">
        <v>98</v>
      </c>
      <c r="D206" s="175" t="n">
        <v>80</v>
      </c>
      <c r="F206" s="150"/>
      <c r="G206" s="214" t="s">
        <v>228</v>
      </c>
      <c r="H206" s="215" t="n">
        <v>90</v>
      </c>
    </row>
    <row r="207" s="149" customFormat="true" ht="25.5" hidden="false" customHeight="false" outlineLevel="0" collapsed="false">
      <c r="A207" s="174"/>
      <c r="B207" s="174"/>
      <c r="C207" s="148" t="s">
        <v>229</v>
      </c>
      <c r="D207" s="173" t="n">
        <v>155</v>
      </c>
      <c r="F207" s="197"/>
      <c r="G207" s="206" t="s">
        <v>230</v>
      </c>
      <c r="H207" s="180" t="n">
        <v>150</v>
      </c>
    </row>
    <row r="208" s="149" customFormat="true" ht="12.75" hidden="false" customHeight="false" outlineLevel="0" collapsed="false">
      <c r="A208" s="174"/>
      <c r="B208" s="174"/>
      <c r="C208" s="148" t="s">
        <v>100</v>
      </c>
      <c r="D208" s="173" t="n">
        <v>200</v>
      </c>
      <c r="F208" s="154" t="s">
        <v>162</v>
      </c>
      <c r="G208" s="179" t="s">
        <v>163</v>
      </c>
      <c r="H208" s="152" t="n">
        <v>180</v>
      </c>
    </row>
    <row r="209" s="149" customFormat="true" ht="12.75" hidden="false" customHeight="false" outlineLevel="0" collapsed="false">
      <c r="A209" s="174"/>
      <c r="B209" s="174"/>
      <c r="C209" s="148" t="s">
        <v>33</v>
      </c>
      <c r="D209" s="173" t="n">
        <v>200</v>
      </c>
      <c r="F209" s="197"/>
      <c r="G209" s="179" t="s">
        <v>189</v>
      </c>
      <c r="H209" s="180" t="n">
        <v>100</v>
      </c>
    </row>
    <row r="210" s="149" customFormat="true" ht="12.75" hidden="false" customHeight="false" outlineLevel="0" collapsed="false">
      <c r="A210" s="262"/>
      <c r="B210" s="262"/>
      <c r="C210" s="148" t="s">
        <v>35</v>
      </c>
      <c r="D210" s="175" t="n">
        <v>60</v>
      </c>
      <c r="F210" s="197"/>
      <c r="G210" s="179" t="s">
        <v>35</v>
      </c>
      <c r="H210" s="180" t="n">
        <v>70</v>
      </c>
    </row>
    <row r="211" s="163" customFormat="true" ht="12.75" hidden="false" customHeight="true" outlineLevel="0" collapsed="false">
      <c r="A211" s="174"/>
      <c r="B211" s="174"/>
      <c r="C211" s="148" t="s">
        <v>36</v>
      </c>
      <c r="D211" s="173" t="n">
        <v>20</v>
      </c>
      <c r="F211" s="197"/>
      <c r="G211" s="179"/>
      <c r="H211" s="180"/>
    </row>
    <row r="212" s="145" customFormat="true" ht="13.5" hidden="false" customHeight="false" outlineLevel="0" collapsed="false">
      <c r="A212" s="220" t="s">
        <v>164</v>
      </c>
      <c r="B212" s="220"/>
      <c r="C212" s="221"/>
      <c r="D212" s="203" t="n">
        <f aca="false">SUM(D205:D211)</f>
        <v>965</v>
      </c>
      <c r="F212" s="166"/>
      <c r="G212" s="218" t="s">
        <v>164</v>
      </c>
      <c r="H212" s="238" t="n">
        <f aca="false">SUM(H205:H211)</f>
        <v>840</v>
      </c>
    </row>
    <row r="213" s="149" customFormat="true" ht="12.75" hidden="false" customHeight="true" outlineLevel="0" collapsed="false">
      <c r="B213" s="140"/>
      <c r="C213" s="140"/>
      <c r="D213" s="130"/>
      <c r="F213" s="171"/>
      <c r="G213" s="140" t="s">
        <v>205</v>
      </c>
      <c r="H213" s="172"/>
    </row>
    <row r="214" s="149" customFormat="true" ht="12.75" hidden="false" customHeight="false" outlineLevel="0" collapsed="false">
      <c r="A214" s="184"/>
      <c r="B214" s="184"/>
      <c r="C214" s="184"/>
      <c r="D214" s="184"/>
      <c r="F214" s="168" t="n">
        <v>241</v>
      </c>
      <c r="G214" s="151" t="s">
        <v>227</v>
      </c>
      <c r="H214" s="152" t="n">
        <v>125</v>
      </c>
    </row>
    <row r="215" s="163" customFormat="true" ht="13.5" hidden="false" customHeight="false" outlineLevel="0" collapsed="false">
      <c r="A215" s="184"/>
      <c r="B215" s="184"/>
      <c r="C215" s="184"/>
      <c r="D215" s="184"/>
      <c r="F215" s="153" t="n">
        <v>386</v>
      </c>
      <c r="G215" s="151" t="s">
        <v>231</v>
      </c>
      <c r="H215" s="152" t="n">
        <v>125</v>
      </c>
    </row>
    <row r="216" s="190" customFormat="true" ht="13.5" hidden="false" customHeight="false" outlineLevel="0" collapsed="false">
      <c r="A216" s="241"/>
      <c r="B216" s="241"/>
      <c r="C216" s="258"/>
      <c r="D216" s="242"/>
      <c r="F216" s="169"/>
      <c r="G216" s="170"/>
      <c r="H216" s="155"/>
    </row>
    <row r="217" s="127" customFormat="true" ht="13.5" hidden="false" customHeight="false" outlineLevel="0" collapsed="false">
      <c r="A217" s="231"/>
      <c r="B217" s="231"/>
      <c r="C217" s="231"/>
      <c r="D217" s="232"/>
      <c r="F217" s="259"/>
      <c r="G217" s="218" t="s">
        <v>166</v>
      </c>
      <c r="H217" s="203" t="n">
        <f aca="false">SUM(H214:H216)</f>
        <v>250</v>
      </c>
    </row>
    <row r="218" s="134" customFormat="true" ht="12.75" hidden="false" customHeight="true" outlineLevel="0" collapsed="false">
      <c r="B218" s="140"/>
      <c r="C218" s="139" t="s">
        <v>232</v>
      </c>
      <c r="D218" s="130"/>
      <c r="F218" s="231"/>
      <c r="G218" s="134" t="s">
        <v>232</v>
      </c>
      <c r="H218" s="232"/>
    </row>
    <row r="219" s="149" customFormat="true" ht="12.75" hidden="false" customHeight="true" outlineLevel="0" collapsed="false">
      <c r="B219" s="140"/>
      <c r="C219" s="140" t="s">
        <v>39</v>
      </c>
      <c r="D219" s="130"/>
      <c r="F219" s="128"/>
      <c r="G219" s="140" t="s">
        <v>39</v>
      </c>
      <c r="H219" s="130"/>
    </row>
    <row r="220" s="149" customFormat="true" ht="25.5" hidden="false" customHeight="false" outlineLevel="0" collapsed="false">
      <c r="A220" s="148"/>
      <c r="B220" s="148"/>
      <c r="C220" s="263" t="s">
        <v>102</v>
      </c>
      <c r="D220" s="264" t="n">
        <v>80</v>
      </c>
      <c r="F220" s="205" t="s">
        <v>179</v>
      </c>
      <c r="G220" s="151" t="s">
        <v>180</v>
      </c>
      <c r="H220" s="155" t="n">
        <v>60</v>
      </c>
    </row>
    <row r="221" s="149" customFormat="true" ht="25.5" hidden="false" customHeight="false" outlineLevel="0" collapsed="false">
      <c r="A221" s="148"/>
      <c r="B221" s="148"/>
      <c r="C221" s="148" t="s">
        <v>233</v>
      </c>
      <c r="D221" s="148" t="n">
        <v>110</v>
      </c>
      <c r="F221" s="265"/>
      <c r="G221" s="148" t="s">
        <v>233</v>
      </c>
      <c r="H221" s="148" t="n">
        <v>110</v>
      </c>
    </row>
    <row r="222" s="149" customFormat="true" ht="25.5" hidden="false" customHeight="false" outlineLevel="0" collapsed="false">
      <c r="A222" s="148"/>
      <c r="B222" s="148"/>
      <c r="C222" s="148" t="s">
        <v>234</v>
      </c>
      <c r="D222" s="148" t="n">
        <v>155</v>
      </c>
      <c r="F222" s="176"/>
      <c r="G222" s="148" t="s">
        <v>234</v>
      </c>
      <c r="H222" s="177" t="n">
        <v>155</v>
      </c>
    </row>
    <row r="223" s="149" customFormat="true" ht="12.75" hidden="false" customHeight="false" outlineLevel="0" collapsed="false">
      <c r="A223" s="148"/>
      <c r="B223" s="148"/>
      <c r="C223" s="148" t="s">
        <v>43</v>
      </c>
      <c r="D223" s="148" t="n">
        <v>200</v>
      </c>
      <c r="F223" s="178"/>
      <c r="G223" s="249" t="s">
        <v>235</v>
      </c>
      <c r="H223" s="193" t="n">
        <v>180</v>
      </c>
    </row>
    <row r="224" s="149" customFormat="true" ht="12.75" hidden="false" customHeight="false" outlineLevel="0" collapsed="false">
      <c r="A224" s="148"/>
      <c r="B224" s="148"/>
      <c r="C224" s="148" t="s">
        <v>36</v>
      </c>
      <c r="D224" s="148" t="n">
        <v>25</v>
      </c>
      <c r="F224" s="178"/>
      <c r="G224" s="148"/>
      <c r="H224" s="148"/>
    </row>
    <row r="225" s="149" customFormat="true" ht="12.75" hidden="false" customHeight="false" outlineLevel="0" collapsed="false">
      <c r="A225" s="148"/>
      <c r="B225" s="148"/>
      <c r="C225" s="148" t="s">
        <v>25</v>
      </c>
      <c r="D225" s="148" t="n">
        <v>40</v>
      </c>
      <c r="F225" s="178"/>
      <c r="G225" s="148" t="s">
        <v>25</v>
      </c>
      <c r="H225" s="148" t="n">
        <v>40</v>
      </c>
    </row>
    <row r="226" s="149" customFormat="true" ht="25.5" hidden="false" customHeight="false" outlineLevel="0" collapsed="false">
      <c r="A226" s="148"/>
      <c r="B226" s="148"/>
      <c r="C226" s="148" t="s">
        <v>106</v>
      </c>
      <c r="D226" s="148" t="n">
        <v>25</v>
      </c>
      <c r="F226" s="153"/>
      <c r="G226" s="148" t="s">
        <v>106</v>
      </c>
      <c r="H226" s="148" t="n">
        <v>25</v>
      </c>
    </row>
    <row r="227" s="163" customFormat="true" ht="13.5" hidden="false" customHeight="false" outlineLevel="0" collapsed="false">
      <c r="A227" s="220" t="s">
        <v>150</v>
      </c>
      <c r="B227" s="220"/>
      <c r="C227" s="221"/>
      <c r="D227" s="203" t="n">
        <f aca="false">SUM(D220:D226)</f>
        <v>635</v>
      </c>
      <c r="F227" s="166"/>
      <c r="G227" s="218" t="s">
        <v>150</v>
      </c>
      <c r="H227" s="203" t="n">
        <f aca="false">SUM(H220:H226)</f>
        <v>570</v>
      </c>
    </row>
    <row r="228" s="145" customFormat="true" ht="13.5" hidden="false" customHeight="false" outlineLevel="0" collapsed="false">
      <c r="A228" s="171"/>
      <c r="B228" s="171"/>
      <c r="C228" s="171"/>
      <c r="D228" s="172"/>
      <c r="F228" s="250"/>
      <c r="G228" s="208" t="s">
        <v>151</v>
      </c>
      <c r="H228" s="251"/>
    </row>
    <row r="229" s="145" customFormat="true" ht="13.5" hidden="false" customHeight="true" outlineLevel="0" collapsed="false">
      <c r="A229" s="171"/>
      <c r="B229" s="171"/>
      <c r="C229" s="171"/>
      <c r="D229" s="172"/>
      <c r="F229" s="196" t="n">
        <v>366</v>
      </c>
      <c r="G229" s="151" t="s">
        <v>202</v>
      </c>
      <c r="H229" s="152" t="n">
        <v>125</v>
      </c>
    </row>
    <row r="230" s="145" customFormat="true" ht="13.5" hidden="false" customHeight="false" outlineLevel="0" collapsed="false">
      <c r="A230" s="171"/>
      <c r="B230" s="171"/>
      <c r="C230" s="171"/>
      <c r="D230" s="172"/>
      <c r="F230" s="153" t="n">
        <v>386</v>
      </c>
      <c r="G230" s="151" t="s">
        <v>231</v>
      </c>
      <c r="H230" s="152" t="n">
        <v>125</v>
      </c>
    </row>
    <row r="231" s="145" customFormat="true" ht="13.5" hidden="false" customHeight="false" outlineLevel="0" collapsed="false">
      <c r="A231" s="171"/>
      <c r="B231" s="171"/>
      <c r="C231" s="171"/>
      <c r="D231" s="172"/>
      <c r="F231" s="169"/>
      <c r="G231" s="170"/>
      <c r="H231" s="155"/>
    </row>
    <row r="232" s="145" customFormat="true" ht="13.5" hidden="false" customHeight="false" outlineLevel="0" collapsed="false">
      <c r="A232" s="171"/>
      <c r="B232" s="171"/>
      <c r="C232" s="171"/>
      <c r="D232" s="172"/>
      <c r="F232" s="250"/>
      <c r="G232" s="218" t="s">
        <v>155</v>
      </c>
      <c r="H232" s="203" t="n">
        <f aca="false">SUM(H229:H231)</f>
        <v>250</v>
      </c>
    </row>
    <row r="233" s="145" customFormat="true" ht="13.5" hidden="false" customHeight="false" outlineLevel="0" collapsed="false">
      <c r="A233" s="171"/>
      <c r="B233" s="171"/>
      <c r="C233" s="171"/>
      <c r="D233" s="172"/>
    </row>
    <row r="234" s="149" customFormat="true" ht="12.75" hidden="false" customHeight="false" outlineLevel="0" collapsed="false">
      <c r="B234" s="140"/>
      <c r="C234" s="140" t="s">
        <v>29</v>
      </c>
      <c r="D234" s="130"/>
      <c r="G234" s="140" t="s">
        <v>29</v>
      </c>
    </row>
    <row r="235" s="149" customFormat="true" ht="12.75" hidden="false" customHeight="false" outlineLevel="0" collapsed="false">
      <c r="A235" s="266"/>
      <c r="B235" s="266"/>
      <c r="C235" s="148" t="s">
        <v>107</v>
      </c>
      <c r="D235" s="173" t="n">
        <v>60</v>
      </c>
      <c r="F235" s="267" t="s">
        <v>236</v>
      </c>
      <c r="G235" s="151" t="s">
        <v>237</v>
      </c>
      <c r="H235" s="155" t="n">
        <v>60</v>
      </c>
    </row>
    <row r="236" s="149" customFormat="true" ht="12.75" hidden="false" customHeight="false" outlineLevel="0" collapsed="false">
      <c r="A236" s="268" t="s">
        <v>108</v>
      </c>
      <c r="B236" s="268"/>
      <c r="C236" s="269" t="s">
        <v>238</v>
      </c>
      <c r="D236" s="175" t="n">
        <v>250</v>
      </c>
      <c r="F236" s="270" t="s">
        <v>239</v>
      </c>
      <c r="G236" s="151" t="s">
        <v>238</v>
      </c>
      <c r="H236" s="152" t="n">
        <v>250</v>
      </c>
    </row>
    <row r="237" s="149" customFormat="true" ht="30.75" hidden="false" customHeight="true" outlineLevel="0" collapsed="false">
      <c r="A237" s="174" t="n">
        <v>234</v>
      </c>
      <c r="B237" s="174"/>
      <c r="C237" s="148" t="s">
        <v>110</v>
      </c>
      <c r="D237" s="173" t="n">
        <v>80</v>
      </c>
      <c r="F237" s="150" t="s">
        <v>217</v>
      </c>
      <c r="G237" s="151" t="s">
        <v>240</v>
      </c>
      <c r="H237" s="152" t="n">
        <v>110</v>
      </c>
    </row>
    <row r="238" s="149" customFormat="true" ht="12.75" hidden="false" customHeight="false" outlineLevel="0" collapsed="false">
      <c r="A238" s="174" t="n">
        <v>125</v>
      </c>
      <c r="B238" s="174"/>
      <c r="C238" s="217" t="s">
        <v>241</v>
      </c>
      <c r="D238" s="175" t="n">
        <v>145</v>
      </c>
      <c r="F238" s="197" t="n">
        <v>125</v>
      </c>
      <c r="G238" s="179" t="s">
        <v>93</v>
      </c>
      <c r="H238" s="180" t="n">
        <v>150</v>
      </c>
    </row>
    <row r="239" s="149" customFormat="true" ht="12.75" hidden="false" customHeight="false" outlineLevel="0" collapsed="false">
      <c r="A239" s="174" t="n">
        <v>397</v>
      </c>
      <c r="B239" s="174"/>
      <c r="C239" s="148" t="s">
        <v>112</v>
      </c>
      <c r="D239" s="173" t="n">
        <v>200</v>
      </c>
      <c r="F239" s="154" t="s">
        <v>162</v>
      </c>
      <c r="G239" s="151" t="s">
        <v>163</v>
      </c>
      <c r="H239" s="152" t="n">
        <v>180</v>
      </c>
    </row>
    <row r="240" s="149" customFormat="true" ht="12.75" hidden="false" customHeight="false" outlineLevel="0" collapsed="false">
      <c r="A240" s="174"/>
      <c r="B240" s="174"/>
      <c r="C240" s="148" t="s">
        <v>35</v>
      </c>
      <c r="D240" s="175" t="n">
        <v>60</v>
      </c>
      <c r="F240" s="197"/>
      <c r="G240" s="179" t="s">
        <v>242</v>
      </c>
      <c r="H240" s="180" t="n">
        <v>70</v>
      </c>
    </row>
    <row r="241" s="149" customFormat="true" ht="12.75" hidden="false" customHeight="false" outlineLevel="0" collapsed="false">
      <c r="A241" s="174"/>
      <c r="B241" s="174"/>
      <c r="C241" s="148" t="s">
        <v>36</v>
      </c>
      <c r="D241" s="173" t="n">
        <v>40</v>
      </c>
      <c r="F241" s="197"/>
      <c r="G241" s="179"/>
      <c r="H241" s="180"/>
    </row>
    <row r="242" s="149" customFormat="true" ht="12.75" hidden="false" customHeight="false" outlineLevel="0" collapsed="false">
      <c r="A242" s="174"/>
      <c r="B242" s="174"/>
      <c r="C242" s="148" t="s">
        <v>50</v>
      </c>
      <c r="D242" s="173" t="n">
        <v>200</v>
      </c>
      <c r="F242" s="153"/>
      <c r="G242" s="179"/>
      <c r="H242" s="180"/>
    </row>
    <row r="243" s="145" customFormat="true" ht="13.5" hidden="false" customHeight="false" outlineLevel="0" collapsed="false">
      <c r="A243" s="221" t="s">
        <v>164</v>
      </c>
      <c r="B243" s="221"/>
      <c r="C243" s="221"/>
      <c r="D243" s="148" t="n">
        <f aca="false">SUM(D235:D242)</f>
        <v>1035</v>
      </c>
      <c r="F243" s="250"/>
      <c r="G243" s="234" t="s">
        <v>37</v>
      </c>
      <c r="H243" s="203" t="n">
        <f aca="false">SUM(H235:H242)</f>
        <v>820</v>
      </c>
    </row>
    <row r="244" s="149" customFormat="true" ht="12.75" hidden="false" customHeight="true" outlineLevel="0" collapsed="false">
      <c r="B244" s="140"/>
      <c r="C244" s="140"/>
      <c r="D244" s="130"/>
      <c r="G244" s="140" t="s">
        <v>205</v>
      </c>
    </row>
    <row r="245" s="149" customFormat="true" ht="12.75" hidden="false" customHeight="false" outlineLevel="0" collapsed="false">
      <c r="A245" s="184"/>
      <c r="B245" s="184"/>
      <c r="C245" s="184"/>
      <c r="D245" s="184"/>
      <c r="F245" s="196" t="n">
        <v>366</v>
      </c>
      <c r="G245" s="151" t="s">
        <v>202</v>
      </c>
      <c r="H245" s="152" t="n">
        <v>125</v>
      </c>
    </row>
    <row r="246" s="149" customFormat="true" ht="12.75" hidden="false" customHeight="false" outlineLevel="0" collapsed="false">
      <c r="A246" s="184"/>
      <c r="B246" s="184"/>
      <c r="C246" s="184"/>
      <c r="D246" s="184"/>
      <c r="F246" s="153" t="n">
        <v>386</v>
      </c>
      <c r="G246" s="151" t="s">
        <v>231</v>
      </c>
      <c r="H246" s="152" t="n">
        <v>125</v>
      </c>
    </row>
    <row r="247" s="163" customFormat="true" ht="13.5" hidden="false" customHeight="false" outlineLevel="0" collapsed="false">
      <c r="A247" s="184"/>
      <c r="B247" s="184"/>
      <c r="C247" s="184"/>
      <c r="D247" s="184"/>
      <c r="F247" s="166"/>
      <c r="G247" s="249"/>
      <c r="H247" s="193"/>
    </row>
    <row r="248" s="190" customFormat="true" ht="13.5" hidden="false" customHeight="false" outlineLevel="0" collapsed="false">
      <c r="A248" s="241"/>
      <c r="B248" s="241"/>
      <c r="C248" s="258"/>
      <c r="D248" s="242"/>
      <c r="F248" s="259"/>
      <c r="G248" s="218" t="s">
        <v>166</v>
      </c>
      <c r="H248" s="203" t="n">
        <f aca="false">SUM(H245:H247)</f>
        <v>250</v>
      </c>
    </row>
    <row r="249" s="134" customFormat="true" ht="19.5" hidden="false" customHeight="true" outlineLevel="0" collapsed="false">
      <c r="B249" s="140"/>
      <c r="C249" s="139" t="s">
        <v>243</v>
      </c>
      <c r="D249" s="130"/>
    </row>
    <row r="250" s="149" customFormat="true" ht="12.75" hidden="false" customHeight="true" outlineLevel="0" collapsed="false">
      <c r="B250" s="140"/>
      <c r="C250" s="140" t="s">
        <v>39</v>
      </c>
      <c r="D250" s="130"/>
      <c r="F250" s="260"/>
      <c r="G250" s="140" t="s">
        <v>39</v>
      </c>
      <c r="H250" s="232"/>
    </row>
    <row r="251" s="149" customFormat="true" ht="25.5" hidden="false" customHeight="false" outlineLevel="0" collapsed="false">
      <c r="A251" s="271"/>
      <c r="B251" s="271"/>
      <c r="C251" s="148" t="s">
        <v>244</v>
      </c>
      <c r="D251" s="148" t="n">
        <v>175</v>
      </c>
      <c r="F251" s="150"/>
      <c r="G251" s="148" t="s">
        <v>244</v>
      </c>
      <c r="H251" s="148" t="n">
        <v>175</v>
      </c>
    </row>
    <row r="252" s="149" customFormat="true" ht="12.75" hidden="false" customHeight="false" outlineLevel="0" collapsed="false">
      <c r="A252" s="271"/>
      <c r="B252" s="271"/>
      <c r="C252" s="148" t="s">
        <v>24</v>
      </c>
      <c r="D252" s="148" t="n">
        <v>200</v>
      </c>
      <c r="F252" s="154" t="s">
        <v>148</v>
      </c>
      <c r="G252" s="151" t="s">
        <v>24</v>
      </c>
      <c r="H252" s="155" t="n">
        <v>180</v>
      </c>
    </row>
    <row r="253" s="149" customFormat="true" ht="12.75" hidden="false" customHeight="false" outlineLevel="0" collapsed="false">
      <c r="A253" s="271"/>
      <c r="B253" s="271"/>
      <c r="C253" s="148" t="s">
        <v>25</v>
      </c>
      <c r="D253" s="148" t="n">
        <v>40</v>
      </c>
      <c r="F253" s="272"/>
      <c r="G253" s="148" t="s">
        <v>25</v>
      </c>
      <c r="H253" s="148" t="n">
        <v>40</v>
      </c>
    </row>
    <row r="254" s="149" customFormat="true" ht="25.5" hidden="false" customHeight="false" outlineLevel="0" collapsed="false">
      <c r="A254" s="148"/>
      <c r="B254" s="148"/>
      <c r="C254" s="148" t="s">
        <v>116</v>
      </c>
      <c r="D254" s="148" t="n">
        <v>180</v>
      </c>
      <c r="F254" s="178"/>
      <c r="G254" s="179" t="s">
        <v>245</v>
      </c>
      <c r="H254" s="193" t="n">
        <v>180</v>
      </c>
    </row>
    <row r="255" s="145" customFormat="true" ht="13.5" hidden="false" customHeight="false" outlineLevel="0" collapsed="false">
      <c r="A255" s="220" t="s">
        <v>150</v>
      </c>
      <c r="B255" s="220"/>
      <c r="C255" s="221"/>
      <c r="D255" s="203" t="n">
        <f aca="false">SUM(D251:D254)</f>
        <v>595</v>
      </c>
      <c r="F255" s="250"/>
      <c r="G255" s="218" t="s">
        <v>150</v>
      </c>
      <c r="H255" s="203" t="n">
        <f aca="false">SUM(H251:H254)</f>
        <v>575</v>
      </c>
    </row>
    <row r="256" s="145" customFormat="true" ht="13.5" hidden="false" customHeight="true" outlineLevel="0" collapsed="false">
      <c r="A256" s="171"/>
      <c r="B256" s="171"/>
      <c r="C256" s="171"/>
      <c r="D256" s="172"/>
      <c r="F256" s="250"/>
      <c r="G256" s="208" t="s">
        <v>151</v>
      </c>
      <c r="H256" s="251"/>
    </row>
    <row r="257" s="145" customFormat="true" ht="13.5" hidden="false" customHeight="false" outlineLevel="0" collapsed="false">
      <c r="A257" s="171"/>
      <c r="B257" s="171"/>
      <c r="C257" s="171"/>
      <c r="D257" s="172"/>
      <c r="F257" s="168" t="n">
        <v>242</v>
      </c>
      <c r="G257" s="151" t="s">
        <v>152</v>
      </c>
      <c r="H257" s="152" t="n">
        <v>125</v>
      </c>
    </row>
    <row r="258" s="145" customFormat="true" ht="13.5" hidden="false" customHeight="false" outlineLevel="0" collapsed="false">
      <c r="A258" s="171"/>
      <c r="B258" s="171"/>
      <c r="C258" s="171"/>
      <c r="D258" s="172"/>
      <c r="F258" s="153" t="n">
        <v>386</v>
      </c>
      <c r="G258" s="151" t="s">
        <v>154</v>
      </c>
      <c r="H258" s="152" t="n">
        <v>125</v>
      </c>
    </row>
    <row r="259" s="145" customFormat="true" ht="13.5" hidden="false" customHeight="false" outlineLevel="0" collapsed="false">
      <c r="A259" s="171"/>
      <c r="B259" s="171"/>
      <c r="C259" s="171"/>
      <c r="D259" s="172"/>
      <c r="F259" s="250"/>
      <c r="G259" s="249"/>
      <c r="H259" s="193"/>
    </row>
    <row r="260" s="145" customFormat="true" ht="13.5" hidden="false" customHeight="false" outlineLevel="0" collapsed="false">
      <c r="A260" s="171"/>
      <c r="B260" s="171"/>
      <c r="C260" s="171"/>
      <c r="D260" s="172"/>
      <c r="F260" s="250"/>
      <c r="G260" s="218" t="s">
        <v>155</v>
      </c>
      <c r="H260" s="203" t="n">
        <f aca="false">SUM(H257:H259)</f>
        <v>250</v>
      </c>
    </row>
    <row r="261" s="149" customFormat="true" ht="12.75" hidden="false" customHeight="true" outlineLevel="0" collapsed="false">
      <c r="B261" s="140"/>
      <c r="C261" s="140" t="s">
        <v>29</v>
      </c>
      <c r="D261" s="130"/>
      <c r="G261" s="140" t="s">
        <v>29</v>
      </c>
    </row>
    <row r="262" s="149" customFormat="true" ht="12.75" hidden="false" customHeight="false" outlineLevel="0" collapsed="false">
      <c r="A262" s="228" t="s">
        <v>117</v>
      </c>
      <c r="B262" s="228"/>
      <c r="C262" s="148" t="s">
        <v>118</v>
      </c>
      <c r="D262" s="173" t="n">
        <v>250</v>
      </c>
      <c r="F262" s="196" t="n">
        <v>115</v>
      </c>
      <c r="G262" s="151" t="s">
        <v>246</v>
      </c>
      <c r="H262" s="155" t="n">
        <v>250</v>
      </c>
    </row>
    <row r="263" s="149" customFormat="true" ht="25.5" hidden="false" customHeight="false" outlineLevel="0" collapsed="false">
      <c r="A263" s="228" t="n">
        <v>267</v>
      </c>
      <c r="B263" s="228"/>
      <c r="C263" s="148" t="s">
        <v>119</v>
      </c>
      <c r="D263" s="173" t="n">
        <v>75</v>
      </c>
      <c r="F263" s="197"/>
      <c r="G263" s="151" t="s">
        <v>247</v>
      </c>
      <c r="H263" s="180" t="n">
        <v>90</v>
      </c>
    </row>
    <row r="264" s="149" customFormat="true" ht="25.5" hidden="false" customHeight="false" outlineLevel="0" collapsed="false">
      <c r="A264" s="174"/>
      <c r="B264" s="174"/>
      <c r="C264" s="148" t="s">
        <v>248</v>
      </c>
      <c r="D264" s="175" t="n">
        <v>155</v>
      </c>
      <c r="F264" s="197"/>
      <c r="G264" s="179" t="s">
        <v>248</v>
      </c>
      <c r="H264" s="215" t="n">
        <v>155</v>
      </c>
    </row>
    <row r="265" s="149" customFormat="true" ht="25.5" hidden="false" customHeight="false" outlineLevel="0" collapsed="false">
      <c r="A265" s="273" t="s">
        <v>121</v>
      </c>
      <c r="B265" s="273"/>
      <c r="C265" s="148" t="s">
        <v>122</v>
      </c>
      <c r="D265" s="173" t="n">
        <v>200</v>
      </c>
      <c r="F265" s="197" t="s">
        <v>121</v>
      </c>
      <c r="G265" s="179" t="s">
        <v>249</v>
      </c>
      <c r="H265" s="155" t="n">
        <v>180</v>
      </c>
    </row>
    <row r="266" s="149" customFormat="true" ht="12.75" hidden="false" customHeight="false" outlineLevel="0" collapsed="false">
      <c r="A266" s="174"/>
      <c r="B266" s="174"/>
      <c r="C266" s="148" t="s">
        <v>35</v>
      </c>
      <c r="D266" s="173" t="n">
        <v>40</v>
      </c>
      <c r="F266" s="197"/>
      <c r="G266" s="179" t="s">
        <v>35</v>
      </c>
      <c r="H266" s="180" t="n">
        <v>40</v>
      </c>
    </row>
    <row r="267" s="149" customFormat="true" ht="12.75" hidden="false" customHeight="false" outlineLevel="0" collapsed="false">
      <c r="A267" s="174"/>
      <c r="B267" s="174"/>
      <c r="C267" s="148" t="s">
        <v>36</v>
      </c>
      <c r="D267" s="173" t="n">
        <v>20</v>
      </c>
      <c r="F267" s="197"/>
      <c r="G267" s="179"/>
      <c r="H267" s="180"/>
    </row>
    <row r="268" s="163" customFormat="true" ht="25.5" hidden="false" customHeight="false" outlineLevel="0" collapsed="false">
      <c r="A268" s="174"/>
      <c r="B268" s="174"/>
      <c r="C268" s="148" t="s">
        <v>123</v>
      </c>
      <c r="D268" s="173" t="n">
        <v>180</v>
      </c>
      <c r="F268" s="153"/>
      <c r="G268" s="179"/>
      <c r="H268" s="180"/>
    </row>
    <row r="269" s="145" customFormat="true" ht="13.5" hidden="false" customHeight="true" outlineLevel="0" collapsed="false">
      <c r="A269" s="201" t="s">
        <v>164</v>
      </c>
      <c r="B269" s="201"/>
      <c r="C269" s="201"/>
      <c r="D269" s="202" t="n">
        <f aca="false">SUM(D262:D268)</f>
        <v>920</v>
      </c>
      <c r="F269" s="250"/>
      <c r="G269" s="234" t="s">
        <v>37</v>
      </c>
      <c r="H269" s="203" t="n">
        <f aca="false">SUM(H262:H268)</f>
        <v>715</v>
      </c>
    </row>
    <row r="270" s="149" customFormat="true" ht="12.75" hidden="false" customHeight="true" outlineLevel="0" collapsed="false">
      <c r="B270" s="140"/>
      <c r="C270" s="140"/>
      <c r="D270" s="130"/>
      <c r="F270" s="171"/>
      <c r="G270" s="140" t="s">
        <v>205</v>
      </c>
      <c r="H270" s="172"/>
    </row>
    <row r="271" s="149" customFormat="true" ht="12.75" hidden="false" customHeight="false" outlineLevel="0" collapsed="false">
      <c r="A271" s="184"/>
      <c r="B271" s="184"/>
      <c r="C271" s="184"/>
      <c r="D271" s="184"/>
      <c r="F271" s="168" t="n">
        <v>242</v>
      </c>
      <c r="G271" s="151" t="s">
        <v>152</v>
      </c>
      <c r="H271" s="152" t="n">
        <v>125</v>
      </c>
    </row>
    <row r="272" s="149" customFormat="true" ht="12.75" hidden="false" customHeight="false" outlineLevel="0" collapsed="false">
      <c r="A272" s="184"/>
      <c r="B272" s="184"/>
      <c r="C272" s="184"/>
      <c r="D272" s="184"/>
      <c r="F272" s="153" t="n">
        <v>386</v>
      </c>
      <c r="G272" s="151" t="s">
        <v>165</v>
      </c>
      <c r="H272" s="152" t="n">
        <v>125</v>
      </c>
    </row>
    <row r="273" s="163" customFormat="true" ht="13.5" hidden="false" customHeight="false" outlineLevel="0" collapsed="false">
      <c r="A273" s="184"/>
      <c r="B273" s="184"/>
      <c r="C273" s="184"/>
      <c r="D273" s="184"/>
      <c r="F273" s="166"/>
      <c r="G273" s="249"/>
      <c r="H273" s="193"/>
    </row>
    <row r="274" s="190" customFormat="true" ht="13.5" hidden="false" customHeight="false" outlineLevel="0" collapsed="false">
      <c r="A274" s="241"/>
      <c r="B274" s="241"/>
      <c r="C274" s="258"/>
      <c r="D274" s="242"/>
      <c r="F274" s="259"/>
      <c r="G274" s="218" t="s">
        <v>166</v>
      </c>
      <c r="H274" s="203" t="n">
        <f aca="false">SUM(H271:H273)</f>
        <v>250</v>
      </c>
    </row>
    <row r="275" s="134" customFormat="true" ht="19.5" hidden="false" customHeight="true" outlineLevel="0" collapsed="false">
      <c r="B275" s="140"/>
      <c r="C275" s="139" t="s">
        <v>250</v>
      </c>
      <c r="D275" s="130"/>
      <c r="G275" s="139" t="s">
        <v>250</v>
      </c>
    </row>
    <row r="276" s="149" customFormat="true" ht="12.75" hidden="false" customHeight="true" outlineLevel="0" collapsed="false">
      <c r="B276" s="140"/>
      <c r="C276" s="140" t="s">
        <v>39</v>
      </c>
      <c r="D276" s="130"/>
      <c r="G276" s="140" t="s">
        <v>39</v>
      </c>
    </row>
    <row r="277" s="149" customFormat="true" ht="25.5" hidden="false" customHeight="false" outlineLevel="0" collapsed="false">
      <c r="A277" s="148"/>
      <c r="B277" s="148"/>
      <c r="C277" s="148" t="s">
        <v>251</v>
      </c>
      <c r="D277" s="148" t="n">
        <v>70</v>
      </c>
      <c r="F277" s="176"/>
      <c r="G277" s="151" t="s">
        <v>169</v>
      </c>
      <c r="H277" s="155" t="n">
        <v>40</v>
      </c>
    </row>
    <row r="278" s="149" customFormat="true" ht="25.5" hidden="false" customHeight="false" outlineLevel="0" collapsed="false">
      <c r="A278" s="148" t="s">
        <v>252</v>
      </c>
      <c r="B278" s="148"/>
      <c r="C278" s="148" t="s">
        <v>253</v>
      </c>
      <c r="D278" s="148" t="n">
        <v>115</v>
      </c>
      <c r="F278" s="178" t="s">
        <v>252</v>
      </c>
      <c r="G278" s="148" t="s">
        <v>253</v>
      </c>
      <c r="H278" s="148" t="n">
        <v>115</v>
      </c>
    </row>
    <row r="279" s="149" customFormat="true" ht="25.5" hidden="false" customHeight="false" outlineLevel="0" collapsed="false">
      <c r="A279" s="148" t="s">
        <v>254</v>
      </c>
      <c r="B279" s="148"/>
      <c r="C279" s="148" t="s">
        <v>255</v>
      </c>
      <c r="D279" s="148" t="n">
        <v>115</v>
      </c>
      <c r="F279" s="178" t="s">
        <v>254</v>
      </c>
      <c r="G279" s="148" t="s">
        <v>256</v>
      </c>
      <c r="H279" s="148" t="n">
        <v>150</v>
      </c>
    </row>
    <row r="280" s="149" customFormat="true" ht="12.75" hidden="false" customHeight="false" outlineLevel="0" collapsed="false">
      <c r="A280" s="148" t="s">
        <v>257</v>
      </c>
      <c r="B280" s="148"/>
      <c r="C280" s="148" t="s">
        <v>56</v>
      </c>
      <c r="D280" s="148" t="n">
        <v>200</v>
      </c>
      <c r="F280" s="178" t="s">
        <v>257</v>
      </c>
      <c r="G280" s="148" t="s">
        <v>56</v>
      </c>
      <c r="H280" s="155" t="n">
        <v>180</v>
      </c>
    </row>
    <row r="281" s="149" customFormat="true" ht="12.75" hidden="false" customHeight="false" outlineLevel="0" collapsed="false">
      <c r="A281" s="148"/>
      <c r="B281" s="148"/>
      <c r="C281" s="148" t="s">
        <v>36</v>
      </c>
      <c r="D281" s="148" t="n">
        <v>25</v>
      </c>
      <c r="F281" s="178"/>
      <c r="G281" s="148" t="s">
        <v>25</v>
      </c>
      <c r="H281" s="148" t="n">
        <v>40</v>
      </c>
    </row>
    <row r="282" s="149" customFormat="true" ht="12.75" hidden="false" customHeight="false" outlineLevel="0" collapsed="false">
      <c r="A282" s="148"/>
      <c r="B282" s="148"/>
      <c r="C282" s="148" t="s">
        <v>25</v>
      </c>
      <c r="D282" s="148" t="n">
        <v>40</v>
      </c>
      <c r="F282" s="178"/>
      <c r="G282" s="249"/>
      <c r="H282" s="193"/>
    </row>
    <row r="283" s="149" customFormat="true" ht="12.75" hidden="false" customHeight="false" outlineLevel="0" collapsed="false">
      <c r="A283" s="148"/>
      <c r="B283" s="148"/>
      <c r="C283" s="148" t="s">
        <v>128</v>
      </c>
      <c r="D283" s="148" t="n">
        <v>120</v>
      </c>
      <c r="F283" s="158"/>
      <c r="G283" s="148" t="s">
        <v>258</v>
      </c>
      <c r="H283" s="148" t="n">
        <v>100</v>
      </c>
    </row>
    <row r="284" s="145" customFormat="true" ht="13.5" hidden="false" customHeight="false" outlineLevel="0" collapsed="false">
      <c r="A284" s="220" t="s">
        <v>150</v>
      </c>
      <c r="B284" s="220"/>
      <c r="C284" s="221"/>
      <c r="D284" s="203" t="n">
        <f aca="false">SUM(D277:D283)</f>
        <v>685</v>
      </c>
      <c r="F284" s="250"/>
      <c r="G284" s="218" t="s">
        <v>150</v>
      </c>
      <c r="H284" s="203" t="n">
        <f aca="false">SUM(H277:H283)</f>
        <v>625</v>
      </c>
    </row>
    <row r="285" s="145" customFormat="true" ht="13.5" hidden="false" customHeight="true" outlineLevel="0" collapsed="false">
      <c r="A285" s="171"/>
      <c r="B285" s="171"/>
      <c r="C285" s="171"/>
      <c r="D285" s="172"/>
      <c r="F285" s="250"/>
      <c r="G285" s="208" t="s">
        <v>151</v>
      </c>
      <c r="H285" s="251"/>
    </row>
    <row r="286" s="145" customFormat="true" ht="13.5" hidden="false" customHeight="false" outlineLevel="0" collapsed="false">
      <c r="A286" s="171"/>
      <c r="B286" s="171"/>
      <c r="C286" s="171"/>
      <c r="D286" s="172"/>
      <c r="F286" s="274" t="s">
        <v>259</v>
      </c>
      <c r="G286" s="151" t="s">
        <v>260</v>
      </c>
      <c r="H286" s="152" t="n">
        <v>125</v>
      </c>
    </row>
    <row r="287" s="145" customFormat="true" ht="13.5" hidden="false" customHeight="false" outlineLevel="0" collapsed="false">
      <c r="A287" s="171"/>
      <c r="B287" s="171"/>
      <c r="C287" s="171"/>
      <c r="D287" s="172"/>
      <c r="F287" s="153" t="n">
        <v>386</v>
      </c>
      <c r="G287" s="151" t="s">
        <v>154</v>
      </c>
      <c r="H287" s="152" t="n">
        <v>125</v>
      </c>
    </row>
    <row r="288" s="145" customFormat="true" ht="13.5" hidden="false" customHeight="false" outlineLevel="0" collapsed="false">
      <c r="A288" s="171"/>
      <c r="B288" s="171"/>
      <c r="C288" s="171"/>
      <c r="D288" s="172"/>
      <c r="F288" s="250"/>
      <c r="G288" s="249"/>
      <c r="H288" s="193"/>
    </row>
    <row r="289" s="145" customFormat="true" ht="13.5" hidden="false" customHeight="false" outlineLevel="0" collapsed="false">
      <c r="A289" s="171"/>
      <c r="B289" s="171"/>
      <c r="C289" s="171"/>
      <c r="D289" s="172"/>
      <c r="F289" s="250"/>
      <c r="G289" s="218" t="s">
        <v>155</v>
      </c>
      <c r="H289" s="203" t="n">
        <f aca="false">SUM(H286:H288)</f>
        <v>250</v>
      </c>
    </row>
    <row r="290" s="149" customFormat="true" ht="12.75" hidden="false" customHeight="false" outlineLevel="0" collapsed="false">
      <c r="B290" s="140"/>
      <c r="C290" s="140" t="s">
        <v>29</v>
      </c>
      <c r="D290" s="130"/>
      <c r="G290" s="140" t="s">
        <v>29</v>
      </c>
    </row>
    <row r="291" s="149" customFormat="true" ht="25.5" hidden="false" customHeight="true" outlineLevel="0" collapsed="false">
      <c r="A291" s="174" t="n">
        <v>82</v>
      </c>
      <c r="B291" s="174"/>
      <c r="C291" s="148" t="s">
        <v>129</v>
      </c>
      <c r="D291" s="173" t="n">
        <v>250</v>
      </c>
      <c r="F291" s="213" t="n">
        <v>128</v>
      </c>
      <c r="G291" s="151" t="s">
        <v>212</v>
      </c>
      <c r="H291" s="152" t="n">
        <v>250</v>
      </c>
    </row>
    <row r="292" s="149" customFormat="true" ht="25.5" hidden="false" customHeight="true" outlineLevel="0" collapsed="false">
      <c r="A292" s="174" t="n">
        <v>250</v>
      </c>
      <c r="B292" s="174"/>
      <c r="C292" s="148" t="s">
        <v>130</v>
      </c>
      <c r="D292" s="173" t="n">
        <v>70</v>
      </c>
      <c r="F292" s="178" t="s">
        <v>261</v>
      </c>
      <c r="G292" s="179" t="s">
        <v>262</v>
      </c>
      <c r="H292" s="193" t="n">
        <v>90</v>
      </c>
    </row>
    <row r="293" s="149" customFormat="true" ht="19.5" hidden="false" customHeight="true" outlineLevel="0" collapsed="false">
      <c r="A293" s="275"/>
      <c r="B293" s="275"/>
      <c r="C293" s="181" t="s">
        <v>126</v>
      </c>
      <c r="D293" s="276" t="n">
        <v>50</v>
      </c>
      <c r="F293" s="154"/>
      <c r="G293" s="214" t="s">
        <v>263</v>
      </c>
      <c r="H293" s="215" t="n">
        <v>150</v>
      </c>
    </row>
    <row r="294" s="149" customFormat="true" ht="12.75" hidden="false" customHeight="false" outlineLevel="0" collapsed="false">
      <c r="A294" s="262" t="n">
        <v>205</v>
      </c>
      <c r="B294" s="262"/>
      <c r="C294" s="217" t="s">
        <v>264</v>
      </c>
      <c r="D294" s="175" t="n">
        <v>130</v>
      </c>
      <c r="F294" s="178"/>
      <c r="G294" s="148" t="s">
        <v>265</v>
      </c>
      <c r="H294" s="193" t="n">
        <v>180</v>
      </c>
    </row>
    <row r="295" s="149" customFormat="true" ht="12.75" hidden="false" customHeight="false" outlineLevel="0" collapsed="false">
      <c r="A295" s="261"/>
      <c r="B295" s="261"/>
      <c r="C295" s="148" t="s">
        <v>132</v>
      </c>
      <c r="D295" s="173" t="n">
        <v>35</v>
      </c>
      <c r="F295" s="197"/>
      <c r="G295" s="179" t="s">
        <v>35</v>
      </c>
      <c r="H295" s="180" t="n">
        <v>70</v>
      </c>
    </row>
    <row r="296" s="149" customFormat="true" ht="25.5" hidden="false" customHeight="false" outlineLevel="0" collapsed="false">
      <c r="A296" s="262"/>
      <c r="B296" s="262"/>
      <c r="C296" s="148" t="s">
        <v>35</v>
      </c>
      <c r="D296" s="175" t="n">
        <v>60</v>
      </c>
      <c r="F296" s="158"/>
      <c r="G296" s="148" t="s">
        <v>132</v>
      </c>
      <c r="H296" s="173" t="n">
        <v>35</v>
      </c>
    </row>
    <row r="297" s="149" customFormat="true" ht="12.75" hidden="false" customHeight="false" outlineLevel="0" collapsed="false">
      <c r="A297" s="261"/>
      <c r="B297" s="261"/>
      <c r="C297" s="148" t="s">
        <v>133</v>
      </c>
      <c r="D297" s="173" t="n">
        <v>20</v>
      </c>
      <c r="F297" s="254"/>
      <c r="G297" s="254"/>
      <c r="H297" s="254"/>
    </row>
    <row r="298" s="163" customFormat="true" ht="13.5" hidden="false" customHeight="false" outlineLevel="0" collapsed="false">
      <c r="A298" s="174"/>
      <c r="B298" s="174"/>
      <c r="C298" s="148" t="s">
        <v>50</v>
      </c>
      <c r="D298" s="173" t="n">
        <v>200</v>
      </c>
      <c r="F298" s="153"/>
      <c r="G298" s="179"/>
      <c r="H298" s="180"/>
    </row>
    <row r="299" s="145" customFormat="true" ht="13.5" hidden="false" customHeight="true" outlineLevel="0" collapsed="false">
      <c r="A299" s="201" t="s">
        <v>164</v>
      </c>
      <c r="B299" s="201"/>
      <c r="C299" s="201"/>
      <c r="D299" s="202" t="n">
        <f aca="false">SUM(D291:D298)</f>
        <v>815</v>
      </c>
      <c r="F299" s="250"/>
      <c r="G299" s="234" t="s">
        <v>37</v>
      </c>
      <c r="H299" s="203" t="n">
        <f aca="false">SUM(H291:H298)</f>
        <v>775</v>
      </c>
    </row>
    <row r="300" s="149" customFormat="true" ht="12.75" hidden="false" customHeight="true" outlineLevel="0" collapsed="false">
      <c r="B300" s="140"/>
      <c r="C300" s="140"/>
      <c r="D300" s="130"/>
      <c r="G300" s="140" t="s">
        <v>205</v>
      </c>
    </row>
    <row r="301" s="149" customFormat="true" ht="12.75" hidden="false" customHeight="false" outlineLevel="0" collapsed="false">
      <c r="A301" s="184"/>
      <c r="B301" s="184"/>
      <c r="C301" s="184"/>
      <c r="D301" s="184"/>
      <c r="F301" s="243"/>
      <c r="G301" s="243"/>
      <c r="H301" s="244"/>
    </row>
    <row r="302" s="149" customFormat="true" ht="12.75" hidden="false" customHeight="false" outlineLevel="0" collapsed="false">
      <c r="A302" s="184"/>
      <c r="B302" s="184"/>
      <c r="C302" s="184"/>
      <c r="D302" s="184"/>
      <c r="F302" s="274" t="s">
        <v>259</v>
      </c>
      <c r="G302" s="151" t="s">
        <v>260</v>
      </c>
      <c r="H302" s="152" t="n">
        <v>125</v>
      </c>
    </row>
    <row r="303" s="163" customFormat="true" ht="13.5" hidden="false" customHeight="false" outlineLevel="0" collapsed="false">
      <c r="A303" s="184"/>
      <c r="B303" s="184"/>
      <c r="C303" s="184"/>
      <c r="D303" s="184"/>
      <c r="F303" s="153" t="n">
        <v>386</v>
      </c>
      <c r="G303" s="151" t="s">
        <v>154</v>
      </c>
      <c r="H303" s="152" t="n">
        <v>125</v>
      </c>
    </row>
    <row r="304" s="190" customFormat="true" ht="13.5" hidden="false" customHeight="false" outlineLevel="0" collapsed="false">
      <c r="A304" s="241"/>
      <c r="B304" s="241"/>
      <c r="C304" s="258"/>
      <c r="D304" s="242"/>
      <c r="F304" s="166"/>
      <c r="G304" s="249"/>
      <c r="H304" s="193"/>
    </row>
    <row r="305" customFormat="false" ht="13.5" hidden="false" customHeight="false" outlineLevel="0" collapsed="false">
      <c r="F305" s="259"/>
      <c r="G305" s="218" t="s">
        <v>166</v>
      </c>
      <c r="H305" s="203" t="n">
        <f aca="false">SUM(H302:H304)</f>
        <v>250</v>
      </c>
    </row>
    <row r="308" s="277" customFormat="true" ht="12.75" hidden="false" customHeight="false" outlineLevel="0" collapsed="false">
      <c r="A308" s="102"/>
      <c r="B308" s="102"/>
      <c r="C308" s="103"/>
      <c r="D308" s="104"/>
      <c r="F308" s="106"/>
      <c r="G308" s="105"/>
      <c r="H308" s="107"/>
    </row>
    <row r="310" customFormat="false" ht="12.75" hidden="false" customHeight="false" outlineLevel="0" collapsed="false">
      <c r="H310" s="278"/>
    </row>
  </sheetData>
  <mergeCells count="29">
    <mergeCell ref="A3:H3"/>
    <mergeCell ref="A4:C4"/>
    <mergeCell ref="F4:G4"/>
    <mergeCell ref="A7:A8"/>
    <mergeCell ref="C7:C8"/>
    <mergeCell ref="D7:D8"/>
    <mergeCell ref="F7:F8"/>
    <mergeCell ref="G7:G8"/>
    <mergeCell ref="H7:H8"/>
    <mergeCell ref="A16:C16"/>
    <mergeCell ref="G18:H18"/>
    <mergeCell ref="F22:G22"/>
    <mergeCell ref="A47:C47"/>
    <mergeCell ref="F47:G47"/>
    <mergeCell ref="G49:H49"/>
    <mergeCell ref="F53:G53"/>
    <mergeCell ref="A63:C63"/>
    <mergeCell ref="F63:G63"/>
    <mergeCell ref="F68:G68"/>
    <mergeCell ref="A78:C78"/>
    <mergeCell ref="F78:G78"/>
    <mergeCell ref="G80:H80"/>
    <mergeCell ref="F113:G113"/>
    <mergeCell ref="F114:G114"/>
    <mergeCell ref="A122:C122"/>
    <mergeCell ref="A137:C137"/>
    <mergeCell ref="A183:C183"/>
    <mergeCell ref="A269:C269"/>
    <mergeCell ref="A299:C299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6" manualBreakCount="6">
    <brk id="53" man="true" max="16383" min="0"/>
    <brk id="99" man="true" max="16383" min="0"/>
    <brk id="123" man="true" max="16383" min="0"/>
    <brk id="158" man="true" max="16383" min="0"/>
    <brk id="187" man="true" max="16383" min="0"/>
    <brk id="255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C00000"/>
    <pageSetUpPr fitToPage="false"/>
  </sheetPr>
  <dimension ref="A1:P312"/>
  <sheetViews>
    <sheetView showFormulas="false" showGridLines="true" showRowColHeaders="true" showZeros="true" rightToLeft="false" tabSelected="true" showOutlineSymbols="true" defaultGridColor="true" view="pageBreakPreview" topLeftCell="A1" colorId="64" zoomScale="75" zoomScaleNormal="100" zoomScalePageLayoutView="75" workbookViewId="0">
      <selection pane="topLeft" activeCell="B241" activeCellId="0" sqref="B241"/>
    </sheetView>
  </sheetViews>
  <sheetFormatPr defaultColWidth="9.15625" defaultRowHeight="15.75" zeroHeight="false" outlineLevelRow="0" outlineLevelCol="0"/>
  <cols>
    <col collapsed="false" customWidth="true" hidden="false" outlineLevel="0" max="1" min="1" style="279" width="10.58"/>
    <col collapsed="false" customWidth="true" hidden="false" outlineLevel="0" max="2" min="2" style="280" width="32.29"/>
    <col collapsed="false" customWidth="true" hidden="false" outlineLevel="0" max="3" min="3" style="279" width="9.85"/>
    <col collapsed="false" customWidth="true" hidden="false" outlineLevel="0" max="5" min="4" style="279" width="7.71"/>
    <col collapsed="false" customWidth="true" hidden="false" outlineLevel="0" max="6" min="6" style="279" width="8.71"/>
    <col collapsed="false" customWidth="true" hidden="false" outlineLevel="0" max="7" min="7" style="279" width="11.99"/>
    <col collapsed="false" customWidth="true" hidden="false" outlineLevel="0" max="8" min="8" style="279" width="6.57"/>
    <col collapsed="false" customWidth="true" hidden="false" outlineLevel="0" max="9" min="9" style="279" width="7.71"/>
    <col collapsed="false" customWidth="true" hidden="false" outlineLevel="0" max="10" min="10" style="279" width="9.42"/>
    <col collapsed="false" customWidth="true" hidden="false" outlineLevel="0" max="11" min="11" style="279" width="6.71"/>
    <col collapsed="false" customWidth="true" hidden="false" outlineLevel="0" max="13" min="12" style="279" width="9.71"/>
    <col collapsed="false" customWidth="true" hidden="false" outlineLevel="0" max="14" min="14" style="279" width="8.71"/>
    <col collapsed="false" customWidth="true" hidden="false" outlineLevel="0" max="15" min="15" style="279" width="7.71"/>
    <col collapsed="false" customWidth="false" hidden="false" outlineLevel="0" max="1024" min="16" style="279" width="9.14"/>
  </cols>
  <sheetData>
    <row r="1" customFormat="false" ht="35.25" hidden="false" customHeight="true" outlineLevel="0" collapsed="false">
      <c r="A1" s="281" t="s">
        <v>266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2"/>
    </row>
    <row r="2" customFormat="false" ht="15.75" hidden="false" customHeight="false" outlineLevel="0" collapsed="false">
      <c r="A2" s="283" t="s">
        <v>267</v>
      </c>
      <c r="B2" s="284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customFormat="false" ht="15.75" hidden="false" customHeight="false" outlineLevel="0" collapsed="false">
      <c r="A3" s="283" t="s">
        <v>268</v>
      </c>
      <c r="B3" s="284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customFormat="false" ht="15.75" hidden="false" customHeight="true" outlineLevel="0" collapsed="false">
      <c r="A4" s="281" t="s">
        <v>3</v>
      </c>
      <c r="B4" s="281" t="s">
        <v>4</v>
      </c>
      <c r="C4" s="281" t="s">
        <v>5</v>
      </c>
      <c r="D4" s="281" t="s">
        <v>6</v>
      </c>
      <c r="E4" s="281"/>
      <c r="F4" s="281"/>
      <c r="G4" s="281" t="s">
        <v>7</v>
      </c>
      <c r="H4" s="281" t="s">
        <v>8</v>
      </c>
      <c r="I4" s="281"/>
      <c r="J4" s="281"/>
      <c r="K4" s="281"/>
      <c r="L4" s="281" t="s">
        <v>9</v>
      </c>
      <c r="M4" s="281"/>
      <c r="N4" s="281"/>
      <c r="O4" s="281"/>
    </row>
    <row r="5" customFormat="false" ht="30" hidden="false" customHeight="true" outlineLevel="0" collapsed="false">
      <c r="A5" s="281"/>
      <c r="B5" s="281"/>
      <c r="C5" s="281"/>
      <c r="D5" s="281" t="s">
        <v>10</v>
      </c>
      <c r="E5" s="281" t="s">
        <v>11</v>
      </c>
      <c r="F5" s="281" t="s">
        <v>12</v>
      </c>
      <c r="G5" s="281"/>
      <c r="H5" s="281" t="s">
        <v>13</v>
      </c>
      <c r="I5" s="281" t="s">
        <v>14</v>
      </c>
      <c r="J5" s="281" t="s">
        <v>15</v>
      </c>
      <c r="K5" s="281" t="s">
        <v>16</v>
      </c>
      <c r="L5" s="281" t="s">
        <v>17</v>
      </c>
      <c r="M5" s="281" t="s">
        <v>18</v>
      </c>
      <c r="N5" s="281" t="s">
        <v>19</v>
      </c>
      <c r="O5" s="281" t="s">
        <v>20</v>
      </c>
    </row>
    <row r="6" customFormat="false" ht="30" hidden="false" customHeight="true" outlineLevel="0" collapsed="false">
      <c r="A6" s="286" t="s">
        <v>269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</row>
    <row r="7" customFormat="false" ht="15.75" hidden="false" customHeight="true" outlineLevel="0" collapsed="false">
      <c r="A7" s="287" t="s">
        <v>21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</row>
    <row r="8" s="290" customFormat="true" ht="31.5" hidden="false" customHeight="false" outlineLevel="0" collapsed="false">
      <c r="A8" s="286" t="s">
        <v>270</v>
      </c>
      <c r="B8" s="288" t="s">
        <v>146</v>
      </c>
      <c r="C8" s="286" t="n">
        <v>200</v>
      </c>
      <c r="D8" s="289" t="n">
        <v>7.969</v>
      </c>
      <c r="E8" s="289" t="n">
        <v>9.329</v>
      </c>
      <c r="F8" s="289" t="n">
        <v>36.582</v>
      </c>
      <c r="G8" s="289" t="n">
        <v>262.734</v>
      </c>
      <c r="H8" s="289" t="n">
        <v>0.209</v>
      </c>
      <c r="I8" s="289" t="n">
        <v>0.57</v>
      </c>
      <c r="J8" s="289" t="n">
        <v>33.5</v>
      </c>
      <c r="K8" s="289" t="n">
        <v>0.522</v>
      </c>
      <c r="L8" s="289" t="n">
        <v>140.96</v>
      </c>
      <c r="M8" s="289" t="n">
        <v>225.81</v>
      </c>
      <c r="N8" s="289" t="n">
        <v>25.7</v>
      </c>
      <c r="O8" s="289" t="n">
        <v>1.666</v>
      </c>
    </row>
    <row r="9" s="290" customFormat="true" ht="31.5" hidden="false" customHeight="false" outlineLevel="0" collapsed="false">
      <c r="A9" s="286"/>
      <c r="B9" s="288" t="s">
        <v>271</v>
      </c>
      <c r="C9" s="286" t="n">
        <v>40</v>
      </c>
      <c r="D9" s="289" t="n">
        <v>5.26</v>
      </c>
      <c r="E9" s="289" t="n">
        <v>7.479</v>
      </c>
      <c r="F9" s="289" t="n">
        <v>9.725</v>
      </c>
      <c r="G9" s="289" t="n">
        <v>128.205</v>
      </c>
      <c r="H9" s="289" t="n">
        <v>0.037</v>
      </c>
      <c r="I9" s="289" t="n">
        <v>0.112</v>
      </c>
      <c r="J9" s="289" t="n">
        <v>52.2</v>
      </c>
      <c r="K9" s="289" t="n">
        <v>0.38</v>
      </c>
      <c r="L9" s="289" t="n">
        <v>145.8</v>
      </c>
      <c r="M9" s="289" t="n">
        <v>108.5</v>
      </c>
      <c r="N9" s="289" t="n">
        <v>12.9</v>
      </c>
      <c r="O9" s="289" t="n">
        <v>0.55</v>
      </c>
    </row>
    <row r="10" s="290" customFormat="true" ht="15.75" hidden="false" customHeight="false" outlineLevel="0" collapsed="false">
      <c r="A10" s="286" t="s">
        <v>148</v>
      </c>
      <c r="B10" s="288" t="s">
        <v>24</v>
      </c>
      <c r="C10" s="286" t="n">
        <v>180</v>
      </c>
      <c r="D10" s="289" t="n">
        <v>3.59</v>
      </c>
      <c r="E10" s="289" t="n">
        <v>2.85</v>
      </c>
      <c r="F10" s="289" t="n">
        <v>14.708</v>
      </c>
      <c r="G10" s="289" t="n">
        <v>100.06</v>
      </c>
      <c r="H10" s="289" t="n">
        <v>0.022</v>
      </c>
      <c r="I10" s="289" t="n">
        <v>0.54</v>
      </c>
      <c r="J10" s="289" t="n">
        <v>9.12</v>
      </c>
      <c r="K10" s="289" t="n">
        <v>0.012</v>
      </c>
      <c r="L10" s="289" t="n">
        <v>113.12</v>
      </c>
      <c r="M10" s="289" t="n">
        <v>107.2</v>
      </c>
      <c r="N10" s="289" t="n">
        <v>29.6</v>
      </c>
      <c r="O10" s="289" t="n">
        <v>1</v>
      </c>
    </row>
    <row r="11" s="290" customFormat="true" ht="15.75" hidden="false" customHeight="false" outlineLevel="0" collapsed="false">
      <c r="A11" s="286" t="n">
        <v>0</v>
      </c>
      <c r="B11" s="288" t="s">
        <v>147</v>
      </c>
      <c r="C11" s="286" t="n">
        <v>120</v>
      </c>
      <c r="D11" s="289" t="n">
        <v>1.8</v>
      </c>
      <c r="E11" s="289" t="n">
        <v>0.6</v>
      </c>
      <c r="F11" s="289" t="n">
        <v>25.2</v>
      </c>
      <c r="G11" s="289" t="n">
        <v>115.2</v>
      </c>
      <c r="H11" s="289" t="n">
        <v>0.048</v>
      </c>
      <c r="I11" s="289" t="n">
        <v>12</v>
      </c>
      <c r="J11" s="289"/>
      <c r="K11" s="289" t="n">
        <v>0.48</v>
      </c>
      <c r="L11" s="289" t="n">
        <v>9.6</v>
      </c>
      <c r="M11" s="289" t="n">
        <v>33.6</v>
      </c>
      <c r="N11" s="289" t="n">
        <v>50.4</v>
      </c>
      <c r="O11" s="289" t="n">
        <v>0.72</v>
      </c>
    </row>
    <row r="12" s="290" customFormat="true" ht="15.75" hidden="false" customHeight="false" outlineLevel="0" collapsed="false">
      <c r="A12" s="286" t="n">
        <v>0</v>
      </c>
      <c r="B12" s="288" t="s">
        <v>25</v>
      </c>
      <c r="C12" s="286" t="n">
        <v>20</v>
      </c>
      <c r="D12" s="289" t="n">
        <v>1.58</v>
      </c>
      <c r="E12" s="289" t="n">
        <v>0.2</v>
      </c>
      <c r="F12" s="289" t="n">
        <v>9.66</v>
      </c>
      <c r="G12" s="289" t="n">
        <v>47</v>
      </c>
      <c r="H12" s="289" t="n">
        <v>0.032</v>
      </c>
      <c r="I12" s="289"/>
      <c r="J12" s="289"/>
      <c r="K12" s="289" t="n">
        <v>0.26</v>
      </c>
      <c r="L12" s="289" t="n">
        <v>4.6</v>
      </c>
      <c r="M12" s="289" t="n">
        <v>17.4</v>
      </c>
      <c r="N12" s="289" t="n">
        <v>6.6</v>
      </c>
      <c r="O12" s="289" t="n">
        <v>0.4</v>
      </c>
    </row>
    <row r="13" s="290" customFormat="true" ht="15.75" hidden="false" customHeight="false" outlineLevel="0" collapsed="false">
      <c r="A13" s="286" t="s">
        <v>272</v>
      </c>
      <c r="B13" s="288"/>
      <c r="C13" s="286" t="n">
        <v>560</v>
      </c>
      <c r="D13" s="289" t="n">
        <v>20.199</v>
      </c>
      <c r="E13" s="289" t="n">
        <v>20.458</v>
      </c>
      <c r="F13" s="289" t="n">
        <v>95.875</v>
      </c>
      <c r="G13" s="289" t="n">
        <v>653.199</v>
      </c>
      <c r="H13" s="289" t="n">
        <v>0.347</v>
      </c>
      <c r="I13" s="289" t="n">
        <v>13.222</v>
      </c>
      <c r="J13" s="289" t="n">
        <v>94.82</v>
      </c>
      <c r="K13" s="289" t="n">
        <v>1.654</v>
      </c>
      <c r="L13" s="289" t="n">
        <v>414.08</v>
      </c>
      <c r="M13" s="289" t="n">
        <v>492.51</v>
      </c>
      <c r="N13" s="289" t="n">
        <v>125.2</v>
      </c>
      <c r="O13" s="289" t="n">
        <v>4.336</v>
      </c>
    </row>
    <row r="14" s="290" customFormat="true" ht="15.75" hidden="false" customHeight="false" outlineLevel="0" collapsed="false">
      <c r="A14" s="286" t="s">
        <v>273</v>
      </c>
      <c r="B14" s="288"/>
      <c r="C14" s="286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</row>
    <row r="15" s="290" customFormat="true" ht="15.75" hidden="false" customHeight="false" outlineLevel="0" collapsed="false">
      <c r="A15" s="286" t="s">
        <v>274</v>
      </c>
      <c r="B15" s="288" t="s">
        <v>152</v>
      </c>
      <c r="C15" s="286" t="n">
        <v>125</v>
      </c>
      <c r="D15" s="289" t="n">
        <v>19.122</v>
      </c>
      <c r="E15" s="289" t="n">
        <v>12.287</v>
      </c>
      <c r="F15" s="289" t="n">
        <v>18.23</v>
      </c>
      <c r="G15" s="289" t="n">
        <v>263.592</v>
      </c>
      <c r="H15" s="289" t="n">
        <v>0.121</v>
      </c>
      <c r="I15" s="289" t="n">
        <v>0.588</v>
      </c>
      <c r="J15" s="289" t="n">
        <v>90.75</v>
      </c>
      <c r="K15" s="289" t="n">
        <v>0.243</v>
      </c>
      <c r="L15" s="289" t="n">
        <v>184.37</v>
      </c>
      <c r="M15" s="289" t="n">
        <v>248.881</v>
      </c>
      <c r="N15" s="289" t="n">
        <v>26.708</v>
      </c>
      <c r="O15" s="289" t="n">
        <v>0.849</v>
      </c>
    </row>
    <row r="16" s="290" customFormat="true" ht="15.75" hidden="false" customHeight="false" outlineLevel="0" collapsed="false">
      <c r="A16" s="286" t="s">
        <v>153</v>
      </c>
      <c r="B16" s="288" t="s">
        <v>165</v>
      </c>
      <c r="C16" s="286" t="n">
        <v>125</v>
      </c>
      <c r="D16" s="289" t="n">
        <v>3.375</v>
      </c>
      <c r="E16" s="289" t="n">
        <v>3.125</v>
      </c>
      <c r="F16" s="289" t="n">
        <v>13.5</v>
      </c>
      <c r="G16" s="289" t="n">
        <v>98.75</v>
      </c>
      <c r="H16" s="289" t="n">
        <v>0.038</v>
      </c>
      <c r="I16" s="289" t="n">
        <v>1.125</v>
      </c>
      <c r="J16" s="289" t="n">
        <v>25</v>
      </c>
      <c r="K16" s="289"/>
      <c r="L16" s="289" t="n">
        <v>151.25</v>
      </c>
      <c r="M16" s="289" t="n">
        <v>117.5</v>
      </c>
      <c r="N16" s="289" t="n">
        <v>18.75</v>
      </c>
      <c r="O16" s="289" t="n">
        <v>0.125</v>
      </c>
    </row>
    <row r="17" s="290" customFormat="true" ht="15.75" hidden="false" customHeight="false" outlineLevel="0" collapsed="false">
      <c r="A17" s="286" t="s">
        <v>275</v>
      </c>
      <c r="B17" s="288"/>
      <c r="C17" s="286" t="n">
        <v>250</v>
      </c>
      <c r="D17" s="289" t="n">
        <v>22.497</v>
      </c>
      <c r="E17" s="289" t="n">
        <v>15.412</v>
      </c>
      <c r="F17" s="289" t="n">
        <v>31.73</v>
      </c>
      <c r="G17" s="289" t="n">
        <v>362.342</v>
      </c>
      <c r="H17" s="289" t="n">
        <v>0.159</v>
      </c>
      <c r="I17" s="289" t="n">
        <v>1.713</v>
      </c>
      <c r="J17" s="289" t="n">
        <v>115.75</v>
      </c>
      <c r="K17" s="289" t="n">
        <v>0.243</v>
      </c>
      <c r="L17" s="289" t="n">
        <v>335.62</v>
      </c>
      <c r="M17" s="289" t="n">
        <v>366.381</v>
      </c>
      <c r="N17" s="289" t="n">
        <v>45.458</v>
      </c>
      <c r="O17" s="289" t="n">
        <v>0.974</v>
      </c>
    </row>
    <row r="18" s="290" customFormat="true" ht="15.75" hidden="false" customHeight="false" outlineLevel="0" collapsed="false">
      <c r="A18" s="286" t="s">
        <v>29</v>
      </c>
      <c r="B18" s="288"/>
      <c r="C18" s="286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</row>
    <row r="19" s="290" customFormat="true" ht="15.75" hidden="false" customHeight="false" outlineLevel="0" collapsed="false">
      <c r="A19" s="286" t="s">
        <v>276</v>
      </c>
      <c r="B19" s="288" t="s">
        <v>277</v>
      </c>
      <c r="C19" s="286" t="n">
        <v>250</v>
      </c>
      <c r="D19" s="289" t="n">
        <v>2.795</v>
      </c>
      <c r="E19" s="289" t="n">
        <v>5.833</v>
      </c>
      <c r="F19" s="289" t="n">
        <v>13.926</v>
      </c>
      <c r="G19" s="289" t="n">
        <v>119.363</v>
      </c>
      <c r="H19" s="289" t="n">
        <v>0.158</v>
      </c>
      <c r="I19" s="289" t="n">
        <v>1</v>
      </c>
      <c r="J19" s="289" t="n">
        <v>12.5</v>
      </c>
      <c r="K19" s="289" t="n">
        <v>2.531</v>
      </c>
      <c r="L19" s="289" t="n">
        <v>11.056</v>
      </c>
      <c r="M19" s="289" t="n">
        <v>31.957</v>
      </c>
      <c r="N19" s="289" t="n">
        <v>5.102</v>
      </c>
      <c r="O19" s="289" t="n">
        <v>0.444</v>
      </c>
    </row>
    <row r="20" s="290" customFormat="true" ht="31.5" hidden="false" customHeight="false" outlineLevel="0" collapsed="false">
      <c r="A20" s="286" t="s">
        <v>278</v>
      </c>
      <c r="B20" s="288" t="s">
        <v>279</v>
      </c>
      <c r="C20" s="286" t="n">
        <v>90</v>
      </c>
      <c r="D20" s="289" t="n">
        <v>15.084</v>
      </c>
      <c r="E20" s="289" t="n">
        <v>10.753</v>
      </c>
      <c r="F20" s="289" t="n">
        <v>8.753</v>
      </c>
      <c r="G20" s="289" t="n">
        <v>192.325</v>
      </c>
      <c r="H20" s="289" t="n">
        <v>0.07</v>
      </c>
      <c r="I20" s="289" t="n">
        <v>0.12</v>
      </c>
      <c r="J20" s="289" t="n">
        <v>22</v>
      </c>
      <c r="K20" s="289" t="n">
        <v>0.522</v>
      </c>
      <c r="L20" s="289" t="n">
        <v>34.82</v>
      </c>
      <c r="M20" s="289" t="n">
        <v>157.5</v>
      </c>
      <c r="N20" s="289" t="n">
        <v>22.6</v>
      </c>
      <c r="O20" s="289" t="n">
        <v>2.132</v>
      </c>
    </row>
    <row r="21" s="290" customFormat="true" ht="15.75" hidden="false" customHeight="false" outlineLevel="0" collapsed="false">
      <c r="A21" s="286"/>
      <c r="B21" s="288" t="s">
        <v>280</v>
      </c>
      <c r="C21" s="286" t="n">
        <v>155</v>
      </c>
      <c r="D21" s="289" t="n">
        <v>4.765</v>
      </c>
      <c r="E21" s="289" t="n">
        <v>4.863</v>
      </c>
      <c r="F21" s="289" t="n">
        <v>21.478</v>
      </c>
      <c r="G21" s="289" t="n">
        <v>148.545</v>
      </c>
      <c r="H21" s="289" t="n">
        <v>0.162</v>
      </c>
      <c r="I21" s="289"/>
      <c r="J21" s="289" t="n">
        <v>20</v>
      </c>
      <c r="K21" s="289" t="n">
        <v>0.35</v>
      </c>
      <c r="L21" s="289" t="n">
        <v>9.822</v>
      </c>
      <c r="M21" s="289" t="n">
        <v>113.479</v>
      </c>
      <c r="N21" s="289" t="n">
        <v>75.067</v>
      </c>
      <c r="O21" s="289" t="n">
        <v>2.531</v>
      </c>
    </row>
    <row r="22" s="290" customFormat="true" ht="31.5" hidden="false" customHeight="false" outlineLevel="0" collapsed="false">
      <c r="A22" s="286" t="s">
        <v>162</v>
      </c>
      <c r="B22" s="288" t="s">
        <v>281</v>
      </c>
      <c r="C22" s="286" t="n">
        <v>180</v>
      </c>
      <c r="D22" s="289" t="n">
        <v>0.702</v>
      </c>
      <c r="E22" s="289" t="n">
        <v>0.054</v>
      </c>
      <c r="F22" s="289" t="n">
        <v>17.11</v>
      </c>
      <c r="G22" s="289" t="n">
        <v>72.78</v>
      </c>
      <c r="H22" s="289" t="n">
        <v>0.018</v>
      </c>
      <c r="I22" s="289" t="n">
        <v>0.72</v>
      </c>
      <c r="J22" s="289"/>
      <c r="K22" s="289" t="n">
        <v>0.99</v>
      </c>
      <c r="L22" s="289" t="n">
        <v>28.8</v>
      </c>
      <c r="M22" s="289" t="n">
        <v>26.28</v>
      </c>
      <c r="N22" s="289" t="n">
        <v>18.9</v>
      </c>
      <c r="O22" s="289" t="n">
        <v>0.6</v>
      </c>
    </row>
    <row r="23" s="290" customFormat="true" ht="15.75" hidden="false" customHeight="false" outlineLevel="0" collapsed="false">
      <c r="A23" s="286" t="n">
        <v>0</v>
      </c>
      <c r="B23" s="288" t="s">
        <v>282</v>
      </c>
      <c r="C23" s="286" t="n">
        <v>150</v>
      </c>
      <c r="D23" s="289" t="n">
        <v>0.6</v>
      </c>
      <c r="E23" s="289" t="n">
        <v>0.45</v>
      </c>
      <c r="F23" s="289" t="n">
        <v>15.45</v>
      </c>
      <c r="G23" s="289" t="n">
        <v>70.5</v>
      </c>
      <c r="H23" s="289" t="n">
        <v>0.03</v>
      </c>
      <c r="I23" s="289" t="n">
        <v>7.5</v>
      </c>
      <c r="J23" s="289"/>
      <c r="K23" s="289" t="n">
        <v>0.6</v>
      </c>
      <c r="L23" s="289" t="n">
        <v>28.5</v>
      </c>
      <c r="M23" s="289" t="n">
        <v>24</v>
      </c>
      <c r="N23" s="289" t="n">
        <v>18</v>
      </c>
      <c r="O23" s="289" t="n">
        <v>3.45</v>
      </c>
    </row>
    <row r="24" s="290" customFormat="true" ht="15.75" hidden="false" customHeight="false" outlineLevel="0" collapsed="false">
      <c r="A24" s="286" t="n">
        <v>0</v>
      </c>
      <c r="B24" s="288" t="s">
        <v>25</v>
      </c>
      <c r="C24" s="286" t="n">
        <v>70</v>
      </c>
      <c r="D24" s="289" t="n">
        <v>5.53</v>
      </c>
      <c r="E24" s="289" t="n">
        <v>0.7</v>
      </c>
      <c r="F24" s="289" t="n">
        <v>33.81</v>
      </c>
      <c r="G24" s="289" t="n">
        <v>164.5</v>
      </c>
      <c r="H24" s="289" t="n">
        <v>0.112</v>
      </c>
      <c r="I24" s="289"/>
      <c r="J24" s="289"/>
      <c r="K24" s="289" t="n">
        <v>0.91</v>
      </c>
      <c r="L24" s="289" t="n">
        <v>16.1</v>
      </c>
      <c r="M24" s="289" t="n">
        <v>60.9</v>
      </c>
      <c r="N24" s="289" t="n">
        <v>23.1</v>
      </c>
      <c r="O24" s="289" t="n">
        <v>1.4</v>
      </c>
    </row>
    <row r="25" s="290" customFormat="true" ht="15.75" hidden="false" customHeight="false" outlineLevel="0" collapsed="false">
      <c r="A25" s="286" t="s">
        <v>164</v>
      </c>
      <c r="B25" s="288"/>
      <c r="C25" s="286" t="n">
        <v>895</v>
      </c>
      <c r="D25" s="289" t="n">
        <v>29.476</v>
      </c>
      <c r="E25" s="289" t="n">
        <v>22.653</v>
      </c>
      <c r="F25" s="289" t="n">
        <v>110.527</v>
      </c>
      <c r="G25" s="289" t="n">
        <v>768.013</v>
      </c>
      <c r="H25" s="289" t="n">
        <v>0.55</v>
      </c>
      <c r="I25" s="289" t="n">
        <v>9.34</v>
      </c>
      <c r="J25" s="289" t="n">
        <v>54.5</v>
      </c>
      <c r="K25" s="289" t="n">
        <v>5.903</v>
      </c>
      <c r="L25" s="289" t="n">
        <v>129.098</v>
      </c>
      <c r="M25" s="289" t="n">
        <v>414.116</v>
      </c>
      <c r="N25" s="289" t="n">
        <v>162.769</v>
      </c>
      <c r="O25" s="289" t="n">
        <v>10.557</v>
      </c>
    </row>
    <row r="26" s="290" customFormat="true" ht="15.75" hidden="false" customHeight="false" outlineLevel="0" collapsed="false">
      <c r="A26" s="286" t="s">
        <v>205</v>
      </c>
      <c r="B26" s="288"/>
      <c r="C26" s="286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</row>
    <row r="27" s="290" customFormat="true" ht="15.75" hidden="false" customHeight="false" outlineLevel="0" collapsed="false">
      <c r="A27" s="286" t="s">
        <v>274</v>
      </c>
      <c r="B27" s="288" t="s">
        <v>152</v>
      </c>
      <c r="C27" s="286" t="n">
        <v>125</v>
      </c>
      <c r="D27" s="289" t="n">
        <v>19.122</v>
      </c>
      <c r="E27" s="289" t="n">
        <v>12.287</v>
      </c>
      <c r="F27" s="289" t="n">
        <v>18.23</v>
      </c>
      <c r="G27" s="289" t="n">
        <v>263.592</v>
      </c>
      <c r="H27" s="289" t="n">
        <v>0.121</v>
      </c>
      <c r="I27" s="289" t="n">
        <v>0.588</v>
      </c>
      <c r="J27" s="289" t="n">
        <v>90.75</v>
      </c>
      <c r="K27" s="289" t="n">
        <v>0.243</v>
      </c>
      <c r="L27" s="289" t="n">
        <v>184.37</v>
      </c>
      <c r="M27" s="289" t="n">
        <v>248.881</v>
      </c>
      <c r="N27" s="289" t="n">
        <v>26.708</v>
      </c>
      <c r="O27" s="289" t="n">
        <v>0.849</v>
      </c>
    </row>
    <row r="28" s="290" customFormat="true" ht="15.75" hidden="false" customHeight="false" outlineLevel="0" collapsed="false">
      <c r="A28" s="286" t="s">
        <v>153</v>
      </c>
      <c r="B28" s="288" t="s">
        <v>165</v>
      </c>
      <c r="C28" s="286" t="n">
        <v>125</v>
      </c>
      <c r="D28" s="289" t="n">
        <v>3.375</v>
      </c>
      <c r="E28" s="289" t="n">
        <v>3.125</v>
      </c>
      <c r="F28" s="289" t="n">
        <v>13.5</v>
      </c>
      <c r="G28" s="289" t="n">
        <v>98.75</v>
      </c>
      <c r="H28" s="289" t="n">
        <v>0.038</v>
      </c>
      <c r="I28" s="289" t="n">
        <v>1.125</v>
      </c>
      <c r="J28" s="289" t="n">
        <v>25</v>
      </c>
      <c r="K28" s="289"/>
      <c r="L28" s="289" t="n">
        <v>151.25</v>
      </c>
      <c r="M28" s="289" t="n">
        <v>117.5</v>
      </c>
      <c r="N28" s="289" t="n">
        <v>18.75</v>
      </c>
      <c r="O28" s="289" t="n">
        <v>0.125</v>
      </c>
    </row>
    <row r="29" s="290" customFormat="true" ht="15.75" hidden="false" customHeight="false" outlineLevel="0" collapsed="false">
      <c r="A29" s="286" t="s">
        <v>166</v>
      </c>
      <c r="B29" s="288"/>
      <c r="C29" s="286" t="n">
        <v>250</v>
      </c>
      <c r="D29" s="289" t="n">
        <v>22.497</v>
      </c>
      <c r="E29" s="289" t="n">
        <v>15.412</v>
      </c>
      <c r="F29" s="289" t="n">
        <v>31.73</v>
      </c>
      <c r="G29" s="289" t="n">
        <v>362.342</v>
      </c>
      <c r="H29" s="289" t="n">
        <v>0.159</v>
      </c>
      <c r="I29" s="289" t="n">
        <v>1.713</v>
      </c>
      <c r="J29" s="289" t="n">
        <v>115.75</v>
      </c>
      <c r="K29" s="289" t="n">
        <v>0.243</v>
      </c>
      <c r="L29" s="289" t="n">
        <v>335.62</v>
      </c>
      <c r="M29" s="289" t="n">
        <v>366.381</v>
      </c>
      <c r="N29" s="289" t="n">
        <v>45.458</v>
      </c>
      <c r="O29" s="289" t="n">
        <v>0.974</v>
      </c>
    </row>
    <row r="30" s="290" customFormat="true" ht="15.75" hidden="false" customHeight="false" outlineLevel="0" collapsed="false">
      <c r="A30" s="286" t="s">
        <v>283</v>
      </c>
      <c r="B30" s="288"/>
      <c r="C30" s="286" t="n">
        <v>1955</v>
      </c>
      <c r="D30" s="289" t="n">
        <v>94.669</v>
      </c>
      <c r="E30" s="289" t="n">
        <v>73.935</v>
      </c>
      <c r="F30" s="289" t="n">
        <v>269.862</v>
      </c>
      <c r="G30" s="289" t="n">
        <v>2145.896</v>
      </c>
      <c r="H30" s="289" t="n">
        <v>1.215</v>
      </c>
      <c r="I30" s="289" t="n">
        <v>25.987</v>
      </c>
      <c r="J30" s="289" t="n">
        <v>380.82</v>
      </c>
      <c r="K30" s="289" t="n">
        <v>8.043</v>
      </c>
      <c r="L30" s="289" t="n">
        <v>1214.418</v>
      </c>
      <c r="M30" s="289" t="n">
        <v>1639.388</v>
      </c>
      <c r="N30" s="289" t="n">
        <v>378.884</v>
      </c>
      <c r="O30" s="289" t="n">
        <v>16.841</v>
      </c>
    </row>
    <row r="31" s="290" customFormat="true" ht="15.75" hidden="false" customHeight="false" outlineLevel="0" collapsed="false">
      <c r="A31" s="286" t="s">
        <v>167</v>
      </c>
      <c r="B31" s="288"/>
      <c r="C31" s="286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</row>
    <row r="32" s="290" customFormat="true" ht="31.5" hidden="false" customHeight="false" outlineLevel="0" collapsed="false">
      <c r="A32" s="286" t="s">
        <v>3</v>
      </c>
      <c r="B32" s="288" t="s">
        <v>4</v>
      </c>
      <c r="C32" s="286" t="s">
        <v>5</v>
      </c>
      <c r="D32" s="289" t="s">
        <v>6</v>
      </c>
      <c r="E32" s="289"/>
      <c r="F32" s="289"/>
      <c r="G32" s="289" t="s">
        <v>7</v>
      </c>
      <c r="H32" s="289" t="s">
        <v>8</v>
      </c>
      <c r="I32" s="289"/>
      <c r="J32" s="289"/>
      <c r="K32" s="289"/>
      <c r="L32" s="289" t="s">
        <v>9</v>
      </c>
      <c r="M32" s="289"/>
      <c r="N32" s="289"/>
      <c r="O32" s="289"/>
    </row>
    <row r="33" s="290" customFormat="true" ht="15.75" hidden="false" customHeight="false" outlineLevel="0" collapsed="false">
      <c r="A33" s="286"/>
      <c r="B33" s="288"/>
      <c r="C33" s="286"/>
      <c r="D33" s="289" t="s">
        <v>10</v>
      </c>
      <c r="E33" s="289" t="s">
        <v>11</v>
      </c>
      <c r="F33" s="289" t="s">
        <v>12</v>
      </c>
      <c r="G33" s="289"/>
      <c r="H33" s="289" t="s">
        <v>13</v>
      </c>
      <c r="I33" s="289" t="s">
        <v>14</v>
      </c>
      <c r="J33" s="289" t="s">
        <v>15</v>
      </c>
      <c r="K33" s="289" t="s">
        <v>16</v>
      </c>
      <c r="L33" s="289" t="s">
        <v>17</v>
      </c>
      <c r="M33" s="289" t="s">
        <v>18</v>
      </c>
      <c r="N33" s="289" t="s">
        <v>19</v>
      </c>
      <c r="O33" s="289" t="s">
        <v>20</v>
      </c>
    </row>
    <row r="34" s="290" customFormat="true" ht="15.75" hidden="false" customHeight="false" outlineLevel="0" collapsed="false">
      <c r="A34" s="286" t="s">
        <v>21</v>
      </c>
      <c r="B34" s="288"/>
      <c r="C34" s="286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</row>
    <row r="35" s="290" customFormat="true" ht="31.5" hidden="false" customHeight="false" outlineLevel="0" collapsed="false">
      <c r="A35" s="291"/>
      <c r="B35" s="292" t="s">
        <v>284</v>
      </c>
      <c r="C35" s="291" t="n">
        <v>60</v>
      </c>
      <c r="D35" s="293" t="n">
        <v>0.42</v>
      </c>
      <c r="E35" s="293" t="n">
        <v>0.06</v>
      </c>
      <c r="F35" s="293" t="n">
        <v>1.14</v>
      </c>
      <c r="G35" s="293" t="n">
        <v>6.6</v>
      </c>
      <c r="H35" s="293" t="n">
        <v>0.018</v>
      </c>
      <c r="I35" s="293" t="n">
        <v>4.2</v>
      </c>
      <c r="J35" s="293"/>
      <c r="K35" s="293" t="n">
        <v>0.06</v>
      </c>
      <c r="L35" s="293" t="n">
        <v>10.2</v>
      </c>
      <c r="M35" s="293" t="n">
        <v>18</v>
      </c>
      <c r="N35" s="293" t="n">
        <v>8.4</v>
      </c>
      <c r="O35" s="293" t="n">
        <v>0.3</v>
      </c>
    </row>
    <row r="36" s="290" customFormat="true" ht="31.5" hidden="false" customHeight="false" outlineLevel="0" collapsed="false">
      <c r="A36" s="291" t="s">
        <v>285</v>
      </c>
      <c r="B36" s="292" t="s">
        <v>286</v>
      </c>
      <c r="C36" s="291" t="n">
        <v>230</v>
      </c>
      <c r="D36" s="293" t="n">
        <v>23.986</v>
      </c>
      <c r="E36" s="293" t="n">
        <v>15.737</v>
      </c>
      <c r="F36" s="293" t="n">
        <v>23.939</v>
      </c>
      <c r="G36" s="293" t="n">
        <v>334.035</v>
      </c>
      <c r="H36" s="293" t="n">
        <v>0.238</v>
      </c>
      <c r="I36" s="293" t="n">
        <v>31.1</v>
      </c>
      <c r="J36" s="293"/>
      <c r="K36" s="293" t="n">
        <v>2.853</v>
      </c>
      <c r="L36" s="293" t="n">
        <v>32.922</v>
      </c>
      <c r="M36" s="293" t="n">
        <v>285.565</v>
      </c>
      <c r="N36" s="293" t="n">
        <v>59.119</v>
      </c>
      <c r="O36" s="293" t="n">
        <v>4.313</v>
      </c>
    </row>
    <row r="37" s="290" customFormat="true" ht="31.5" hidden="false" customHeight="false" outlineLevel="0" collapsed="false">
      <c r="A37" s="286"/>
      <c r="B37" s="288" t="s">
        <v>235</v>
      </c>
      <c r="C37" s="286" t="n">
        <v>200</v>
      </c>
      <c r="D37" s="289" t="n">
        <v>0.16</v>
      </c>
      <c r="E37" s="289" t="n">
        <v>0.16</v>
      </c>
      <c r="F37" s="289" t="n">
        <v>13.9</v>
      </c>
      <c r="G37" s="289" t="n">
        <v>58.701</v>
      </c>
      <c r="H37" s="289" t="n">
        <v>0.012</v>
      </c>
      <c r="I37" s="289" t="n">
        <v>4.01</v>
      </c>
      <c r="J37" s="289" t="n">
        <v>2</v>
      </c>
      <c r="K37" s="289" t="n">
        <v>0.08</v>
      </c>
      <c r="L37" s="289" t="n">
        <v>6.895</v>
      </c>
      <c r="M37" s="289" t="n">
        <v>5.224</v>
      </c>
      <c r="N37" s="289" t="n">
        <v>4.04</v>
      </c>
      <c r="O37" s="289" t="n">
        <v>0.992</v>
      </c>
    </row>
    <row r="38" s="290" customFormat="true" ht="15.75" hidden="false" customHeight="false" outlineLevel="0" collapsed="false">
      <c r="A38" s="286"/>
      <c r="B38" s="288"/>
      <c r="C38" s="286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</row>
    <row r="39" s="290" customFormat="true" ht="15.75" hidden="false" customHeight="false" outlineLevel="0" collapsed="false">
      <c r="A39" s="286"/>
      <c r="B39" s="288" t="s">
        <v>25</v>
      </c>
      <c r="C39" s="286" t="n">
        <v>50</v>
      </c>
      <c r="D39" s="293" t="n">
        <v>3.95</v>
      </c>
      <c r="E39" s="293" t="n">
        <v>0.5</v>
      </c>
      <c r="F39" s="293" t="n">
        <v>24.15</v>
      </c>
      <c r="G39" s="293" t="n">
        <v>117.5</v>
      </c>
      <c r="H39" s="293" t="n">
        <v>0.08</v>
      </c>
      <c r="I39" s="293"/>
      <c r="J39" s="293"/>
      <c r="K39" s="293" t="n">
        <v>0.65</v>
      </c>
      <c r="L39" s="293" t="n">
        <v>11.5</v>
      </c>
      <c r="M39" s="293" t="n">
        <v>43.5</v>
      </c>
      <c r="N39" s="293" t="n">
        <v>16.5</v>
      </c>
      <c r="O39" s="293" t="n">
        <v>1</v>
      </c>
    </row>
    <row r="40" s="290" customFormat="true" ht="15.75" hidden="false" customHeight="false" outlineLevel="0" collapsed="false">
      <c r="A40" s="286" t="s">
        <v>272</v>
      </c>
      <c r="B40" s="288"/>
      <c r="C40" s="286" t="n">
        <f aca="false">SUM(C35:C39)</f>
        <v>540</v>
      </c>
      <c r="D40" s="289" t="n">
        <f aca="false">SUM(D35:D39)</f>
        <v>28.516</v>
      </c>
      <c r="E40" s="289" t="n">
        <f aca="false">SUM(E35:E39)</f>
        <v>16.457</v>
      </c>
      <c r="F40" s="289" t="n">
        <f aca="false">SUM(F35:F39)</f>
        <v>63.129</v>
      </c>
      <c r="G40" s="289" t="n">
        <f aca="false">SUM(G35:G39)</f>
        <v>516.836</v>
      </c>
      <c r="H40" s="289" t="n">
        <f aca="false">SUM(H35:H39)</f>
        <v>0.348</v>
      </c>
      <c r="I40" s="289" t="n">
        <f aca="false">SUM(I35:I39)</f>
        <v>39.31</v>
      </c>
      <c r="J40" s="289" t="n">
        <f aca="false">SUM(J35:J39)</f>
        <v>2</v>
      </c>
      <c r="K40" s="289" t="n">
        <f aca="false">SUM(K35:K39)</f>
        <v>3.643</v>
      </c>
      <c r="L40" s="289" t="n">
        <f aca="false">SUM(L35:L39)</f>
        <v>61.517</v>
      </c>
      <c r="M40" s="289" t="n">
        <f aca="false">SUM(M35:M39)</f>
        <v>352.289</v>
      </c>
      <c r="N40" s="289" t="n">
        <f aca="false">SUM(N35:N39)</f>
        <v>88.059</v>
      </c>
      <c r="O40" s="289" t="n">
        <f aca="false">SUM(O35:O39)</f>
        <v>6.605</v>
      </c>
    </row>
    <row r="41" s="290" customFormat="true" ht="15.75" hidden="false" customHeight="false" outlineLevel="0" collapsed="false">
      <c r="A41" s="286" t="s">
        <v>273</v>
      </c>
      <c r="B41" s="288"/>
      <c r="C41" s="286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</row>
    <row r="42" s="290" customFormat="true" ht="15.75" hidden="false" customHeight="false" outlineLevel="0" collapsed="false">
      <c r="A42" s="286" t="s">
        <v>287</v>
      </c>
      <c r="B42" s="288" t="s">
        <v>177</v>
      </c>
      <c r="C42" s="286" t="n">
        <v>125</v>
      </c>
      <c r="D42" s="289" t="n">
        <v>0.46</v>
      </c>
      <c r="E42" s="289" t="n">
        <v>0.46</v>
      </c>
      <c r="F42" s="289" t="n">
        <v>24.244</v>
      </c>
      <c r="G42" s="289" t="n">
        <v>102.956</v>
      </c>
      <c r="H42" s="289" t="n">
        <v>0.035</v>
      </c>
      <c r="I42" s="289" t="n">
        <v>11.5</v>
      </c>
      <c r="J42" s="289" t="n">
        <v>5.75</v>
      </c>
      <c r="K42" s="289" t="n">
        <v>0.23</v>
      </c>
      <c r="L42" s="289" t="n">
        <v>18.4</v>
      </c>
      <c r="M42" s="289" t="n">
        <v>12.65</v>
      </c>
      <c r="N42" s="289" t="n">
        <v>10.35</v>
      </c>
      <c r="O42" s="289" t="n">
        <v>2.569</v>
      </c>
    </row>
    <row r="43" s="290" customFormat="true" ht="15.75" hidden="false" customHeight="false" outlineLevel="0" collapsed="false">
      <c r="A43" s="286" t="s">
        <v>153</v>
      </c>
      <c r="B43" s="288" t="s">
        <v>165</v>
      </c>
      <c r="C43" s="286" t="n">
        <v>125</v>
      </c>
      <c r="D43" s="289" t="n">
        <v>3.375</v>
      </c>
      <c r="E43" s="289" t="n">
        <v>3.125</v>
      </c>
      <c r="F43" s="289" t="n">
        <v>13.5</v>
      </c>
      <c r="G43" s="289" t="n">
        <v>98.75</v>
      </c>
      <c r="H43" s="289" t="n">
        <v>0.038</v>
      </c>
      <c r="I43" s="289" t="n">
        <v>1.125</v>
      </c>
      <c r="J43" s="289" t="n">
        <v>25</v>
      </c>
      <c r="K43" s="289"/>
      <c r="L43" s="289" t="n">
        <v>151.25</v>
      </c>
      <c r="M43" s="289" t="n">
        <v>117.5</v>
      </c>
      <c r="N43" s="289" t="n">
        <v>18.75</v>
      </c>
      <c r="O43" s="289" t="n">
        <v>0.125</v>
      </c>
    </row>
    <row r="44" s="290" customFormat="true" ht="15.75" hidden="false" customHeight="false" outlineLevel="0" collapsed="false">
      <c r="A44" s="286" t="s">
        <v>275</v>
      </c>
      <c r="B44" s="288"/>
      <c r="C44" s="286" t="n">
        <v>250</v>
      </c>
      <c r="D44" s="289" t="n">
        <v>3.835</v>
      </c>
      <c r="E44" s="289" t="n">
        <v>3.585</v>
      </c>
      <c r="F44" s="289" t="n">
        <v>37.744</v>
      </c>
      <c r="G44" s="289" t="n">
        <v>201.706</v>
      </c>
      <c r="H44" s="289" t="n">
        <v>0.072</v>
      </c>
      <c r="I44" s="289" t="n">
        <v>12.625</v>
      </c>
      <c r="J44" s="289" t="n">
        <v>30.75</v>
      </c>
      <c r="K44" s="289" t="n">
        <v>0.23</v>
      </c>
      <c r="L44" s="289" t="n">
        <v>169.65</v>
      </c>
      <c r="M44" s="289" t="n">
        <v>130.15</v>
      </c>
      <c r="N44" s="289" t="n">
        <v>29.1</v>
      </c>
      <c r="O44" s="289" t="n">
        <v>2.694</v>
      </c>
    </row>
    <row r="45" s="290" customFormat="true" ht="15.75" hidden="false" customHeight="false" outlineLevel="0" collapsed="false">
      <c r="A45" s="286" t="s">
        <v>29</v>
      </c>
      <c r="B45" s="288"/>
      <c r="C45" s="286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</row>
    <row r="46" s="290" customFormat="true" ht="31.5" hidden="false" customHeight="false" outlineLevel="0" collapsed="false">
      <c r="A46" s="286"/>
      <c r="B46" s="288" t="s">
        <v>284</v>
      </c>
      <c r="C46" s="286" t="n">
        <v>60</v>
      </c>
      <c r="D46" s="289" t="n">
        <v>0.42</v>
      </c>
      <c r="E46" s="289" t="n">
        <v>0.06</v>
      </c>
      <c r="F46" s="289" t="n">
        <v>1.14</v>
      </c>
      <c r="G46" s="289" t="n">
        <v>6.6</v>
      </c>
      <c r="H46" s="289" t="n">
        <v>0.018</v>
      </c>
      <c r="I46" s="289" t="n">
        <v>4.2</v>
      </c>
      <c r="J46" s="289"/>
      <c r="K46" s="289" t="n">
        <v>0.06</v>
      </c>
      <c r="L46" s="289" t="n">
        <v>10.2</v>
      </c>
      <c r="M46" s="289" t="n">
        <v>18</v>
      </c>
      <c r="N46" s="289" t="n">
        <v>8.4</v>
      </c>
      <c r="O46" s="289" t="n">
        <v>0.3</v>
      </c>
    </row>
    <row r="47" s="290" customFormat="true" ht="31.5" hidden="false" customHeight="false" outlineLevel="0" collapsed="false">
      <c r="A47" s="286" t="s">
        <v>288</v>
      </c>
      <c r="B47" s="288" t="s">
        <v>289</v>
      </c>
      <c r="C47" s="286" t="n">
        <v>250</v>
      </c>
      <c r="D47" s="289" t="n">
        <v>1.925</v>
      </c>
      <c r="E47" s="289" t="n">
        <v>4.466</v>
      </c>
      <c r="F47" s="289" t="n">
        <v>10.085</v>
      </c>
      <c r="G47" s="289" t="n">
        <v>88.814</v>
      </c>
      <c r="H47" s="289" t="n">
        <v>0.073</v>
      </c>
      <c r="I47" s="289" t="n">
        <v>20</v>
      </c>
      <c r="J47" s="289" t="n">
        <v>200</v>
      </c>
      <c r="K47" s="289" t="n">
        <v>1.93</v>
      </c>
      <c r="L47" s="289" t="n">
        <v>28.98</v>
      </c>
      <c r="M47" s="289" t="n">
        <v>52.33</v>
      </c>
      <c r="N47" s="289" t="n">
        <v>17.42</v>
      </c>
      <c r="O47" s="289" t="n">
        <v>0.764</v>
      </c>
    </row>
    <row r="48" s="290" customFormat="true" ht="31.5" hidden="false" customHeight="false" outlineLevel="0" collapsed="false">
      <c r="A48" s="286" t="s">
        <v>290</v>
      </c>
      <c r="B48" s="288" t="s">
        <v>291</v>
      </c>
      <c r="C48" s="286" t="n">
        <v>90</v>
      </c>
      <c r="D48" s="289" t="n">
        <v>22.881</v>
      </c>
      <c r="E48" s="289" t="n">
        <v>7.233</v>
      </c>
      <c r="F48" s="289" t="n">
        <v>0.738</v>
      </c>
      <c r="G48" s="289" t="n">
        <v>159.09</v>
      </c>
      <c r="H48" s="289" t="n">
        <v>0.227</v>
      </c>
      <c r="I48" s="289" t="n">
        <v>1.899</v>
      </c>
      <c r="J48" s="289" t="n">
        <v>33.3</v>
      </c>
      <c r="K48" s="289" t="n">
        <v>1.683</v>
      </c>
      <c r="L48" s="289" t="n">
        <v>24.99</v>
      </c>
      <c r="M48" s="289" t="n">
        <v>227.22</v>
      </c>
      <c r="N48" s="289" t="n">
        <v>34.56</v>
      </c>
      <c r="O48" s="289" t="n">
        <v>0.738</v>
      </c>
    </row>
    <row r="49" s="290" customFormat="true" ht="15.75" hidden="false" customHeight="false" outlineLevel="0" collapsed="false">
      <c r="A49" s="286" t="s">
        <v>292</v>
      </c>
      <c r="B49" s="288" t="s">
        <v>48</v>
      </c>
      <c r="C49" s="286" t="n">
        <v>150</v>
      </c>
      <c r="D49" s="289" t="n">
        <v>3.279</v>
      </c>
      <c r="E49" s="289" t="n">
        <v>3.991</v>
      </c>
      <c r="F49" s="289" t="n">
        <v>22.183</v>
      </c>
      <c r="G49" s="289" t="n">
        <v>138.186</v>
      </c>
      <c r="H49" s="289" t="n">
        <v>0.16</v>
      </c>
      <c r="I49" s="289" t="n">
        <v>25.938</v>
      </c>
      <c r="J49" s="289" t="n">
        <v>18.3</v>
      </c>
      <c r="K49" s="289" t="n">
        <v>0.169</v>
      </c>
      <c r="L49" s="289" t="n">
        <v>45.14</v>
      </c>
      <c r="M49" s="289" t="n">
        <v>97.47</v>
      </c>
      <c r="N49" s="289" t="n">
        <v>33.11</v>
      </c>
      <c r="O49" s="289" t="n">
        <v>1.221</v>
      </c>
    </row>
    <row r="50" s="290" customFormat="true" ht="15.75" hidden="false" customHeight="false" outlineLevel="0" collapsed="false">
      <c r="A50" s="286" t="s">
        <v>293</v>
      </c>
      <c r="B50" s="288" t="s">
        <v>49</v>
      </c>
      <c r="C50" s="286" t="n">
        <v>180</v>
      </c>
      <c r="D50" s="289" t="n">
        <v>0.702</v>
      </c>
      <c r="E50" s="289" t="n">
        <v>0.054</v>
      </c>
      <c r="F50" s="289" t="n">
        <v>23.098</v>
      </c>
      <c r="G50" s="289" t="n">
        <v>96.72</v>
      </c>
      <c r="H50" s="289" t="n">
        <v>0.018</v>
      </c>
      <c r="I50" s="289" t="n">
        <v>0.72</v>
      </c>
      <c r="J50" s="289"/>
      <c r="K50" s="289" t="n">
        <v>0.99</v>
      </c>
      <c r="L50" s="289" t="n">
        <v>28.8</v>
      </c>
      <c r="M50" s="289" t="n">
        <v>26.28</v>
      </c>
      <c r="N50" s="289" t="n">
        <v>18.9</v>
      </c>
      <c r="O50" s="289" t="n">
        <v>0.618</v>
      </c>
    </row>
    <row r="51" s="290" customFormat="true" ht="15.75" hidden="false" customHeight="false" outlineLevel="0" collapsed="false">
      <c r="A51" s="286" t="n">
        <v>0</v>
      </c>
      <c r="B51" s="288" t="s">
        <v>25</v>
      </c>
      <c r="C51" s="286" t="n">
        <v>70</v>
      </c>
      <c r="D51" s="289" t="n">
        <v>5.53</v>
      </c>
      <c r="E51" s="289" t="n">
        <v>0.7</v>
      </c>
      <c r="F51" s="289" t="n">
        <v>33.81</v>
      </c>
      <c r="G51" s="289" t="n">
        <v>164.5</v>
      </c>
      <c r="H51" s="289" t="n">
        <v>0.112</v>
      </c>
      <c r="I51" s="289"/>
      <c r="J51" s="289"/>
      <c r="K51" s="289" t="n">
        <v>0.91</v>
      </c>
      <c r="L51" s="289" t="n">
        <v>16.1</v>
      </c>
      <c r="M51" s="289" t="n">
        <v>60.9</v>
      </c>
      <c r="N51" s="289" t="n">
        <v>23.1</v>
      </c>
      <c r="O51" s="289" t="n">
        <v>1.4</v>
      </c>
    </row>
    <row r="52" s="290" customFormat="true" ht="15.75" hidden="false" customHeight="false" outlineLevel="0" collapsed="false">
      <c r="A52" s="286" t="s">
        <v>164</v>
      </c>
      <c r="B52" s="288"/>
      <c r="C52" s="286" t="n">
        <v>800</v>
      </c>
      <c r="D52" s="289" t="n">
        <v>34.737</v>
      </c>
      <c r="E52" s="289" t="n">
        <v>16.504</v>
      </c>
      <c r="F52" s="289" t="n">
        <v>91.054</v>
      </c>
      <c r="G52" s="289" t="n">
        <v>653.91</v>
      </c>
      <c r="H52" s="289" t="n">
        <v>0.607</v>
      </c>
      <c r="I52" s="289" t="n">
        <v>52.757</v>
      </c>
      <c r="J52" s="289" t="n">
        <v>251.6</v>
      </c>
      <c r="K52" s="289" t="n">
        <v>5.742</v>
      </c>
      <c r="L52" s="289" t="n">
        <v>154.21</v>
      </c>
      <c r="M52" s="289" t="n">
        <v>482.2</v>
      </c>
      <c r="N52" s="289" t="n">
        <v>135.49</v>
      </c>
      <c r="O52" s="289" t="n">
        <v>5.041</v>
      </c>
    </row>
    <row r="53" s="290" customFormat="true" ht="15.75" hidden="false" customHeight="false" outlineLevel="0" collapsed="false">
      <c r="A53" s="286" t="s">
        <v>205</v>
      </c>
      <c r="B53" s="288"/>
      <c r="C53" s="286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</row>
    <row r="54" s="290" customFormat="true" ht="15.75" hidden="false" customHeight="false" outlineLevel="0" collapsed="false">
      <c r="A54" s="286" t="s">
        <v>287</v>
      </c>
      <c r="B54" s="288" t="s">
        <v>177</v>
      </c>
      <c r="C54" s="286" t="n">
        <v>125</v>
      </c>
      <c r="D54" s="289" t="n">
        <v>0.46</v>
      </c>
      <c r="E54" s="289" t="n">
        <v>0.46</v>
      </c>
      <c r="F54" s="289" t="n">
        <v>24.244</v>
      </c>
      <c r="G54" s="289" t="n">
        <v>102.956</v>
      </c>
      <c r="H54" s="289" t="n">
        <v>0.035</v>
      </c>
      <c r="I54" s="289" t="n">
        <v>11.5</v>
      </c>
      <c r="J54" s="289" t="n">
        <v>5.75</v>
      </c>
      <c r="K54" s="289" t="n">
        <v>0.23</v>
      </c>
      <c r="L54" s="289" t="n">
        <v>18.4</v>
      </c>
      <c r="M54" s="289" t="n">
        <v>12.65</v>
      </c>
      <c r="N54" s="289" t="n">
        <v>10.35</v>
      </c>
      <c r="O54" s="289" t="n">
        <v>2.569</v>
      </c>
    </row>
    <row r="55" s="290" customFormat="true" ht="15.75" hidden="false" customHeight="false" outlineLevel="0" collapsed="false">
      <c r="A55" s="286" t="s">
        <v>153</v>
      </c>
      <c r="B55" s="288" t="s">
        <v>165</v>
      </c>
      <c r="C55" s="286" t="n">
        <v>125</v>
      </c>
      <c r="D55" s="289" t="n">
        <v>3.375</v>
      </c>
      <c r="E55" s="289" t="n">
        <v>3.125</v>
      </c>
      <c r="F55" s="289" t="n">
        <v>13.5</v>
      </c>
      <c r="G55" s="289" t="n">
        <v>98.75</v>
      </c>
      <c r="H55" s="289" t="n">
        <v>0.038</v>
      </c>
      <c r="I55" s="289" t="n">
        <v>1.125</v>
      </c>
      <c r="J55" s="289" t="n">
        <v>25</v>
      </c>
      <c r="K55" s="289"/>
      <c r="L55" s="289" t="n">
        <v>151.25</v>
      </c>
      <c r="M55" s="289" t="n">
        <v>117.5</v>
      </c>
      <c r="N55" s="289" t="n">
        <v>18.75</v>
      </c>
      <c r="O55" s="289" t="n">
        <v>0.125</v>
      </c>
    </row>
    <row r="56" s="290" customFormat="true" ht="15.75" hidden="false" customHeight="false" outlineLevel="0" collapsed="false">
      <c r="A56" s="286" t="s">
        <v>166</v>
      </c>
      <c r="B56" s="288"/>
      <c r="C56" s="286" t="n">
        <v>250</v>
      </c>
      <c r="D56" s="289" t="n">
        <v>3.835</v>
      </c>
      <c r="E56" s="289" t="n">
        <v>3.585</v>
      </c>
      <c r="F56" s="289" t="n">
        <v>37.744</v>
      </c>
      <c r="G56" s="289" t="n">
        <v>201.706</v>
      </c>
      <c r="H56" s="289" t="n">
        <v>0.072</v>
      </c>
      <c r="I56" s="289" t="n">
        <v>12.625</v>
      </c>
      <c r="J56" s="289" t="n">
        <v>30.75</v>
      </c>
      <c r="K56" s="289" t="n">
        <v>0.23</v>
      </c>
      <c r="L56" s="289" t="n">
        <v>169.65</v>
      </c>
      <c r="M56" s="289" t="n">
        <v>130.15</v>
      </c>
      <c r="N56" s="289" t="n">
        <v>29.1</v>
      </c>
      <c r="O56" s="289" t="n">
        <v>2.694</v>
      </c>
    </row>
    <row r="57" s="290" customFormat="true" ht="15.75" hidden="false" customHeight="false" outlineLevel="0" collapsed="false">
      <c r="A57" s="286" t="s">
        <v>294</v>
      </c>
      <c r="B57" s="288"/>
      <c r="C57" s="286" t="n">
        <f aca="false">C56+C52+C44+C40</f>
        <v>1840</v>
      </c>
      <c r="D57" s="289" t="n">
        <f aca="false">D56+D52+D44+D40</f>
        <v>70.923</v>
      </c>
      <c r="E57" s="289" t="n">
        <f aca="false">E56+E52+E44+E40</f>
        <v>40.131</v>
      </c>
      <c r="F57" s="289" t="n">
        <f aca="false">F56+F52+F44+F40</f>
        <v>229.671</v>
      </c>
      <c r="G57" s="289" t="n">
        <f aca="false">G56+G52+G44+G40</f>
        <v>1574.158</v>
      </c>
      <c r="H57" s="289" t="n">
        <f aca="false">H56+H52+H44+H40</f>
        <v>1.099</v>
      </c>
      <c r="I57" s="289" t="n">
        <f aca="false">I56+I52+I44+I40</f>
        <v>117.317</v>
      </c>
      <c r="J57" s="289" t="n">
        <f aca="false">J56+J52+J44+J40</f>
        <v>315.1</v>
      </c>
      <c r="K57" s="289" t="n">
        <f aca="false">K56+K52+K44+K40</f>
        <v>9.845</v>
      </c>
      <c r="L57" s="289" t="n">
        <f aca="false">L56+L52+L44+L40</f>
        <v>555.027</v>
      </c>
      <c r="M57" s="289" t="n">
        <f aca="false">M56+M52+M44+M40</f>
        <v>1094.789</v>
      </c>
      <c r="N57" s="289" t="n">
        <f aca="false">N56+N52+N44+N40</f>
        <v>281.749</v>
      </c>
      <c r="O57" s="289" t="n">
        <f aca="false">O56+O52+O44+O40</f>
        <v>17.034</v>
      </c>
    </row>
    <row r="58" s="290" customFormat="true" ht="15.75" hidden="false" customHeight="false" outlineLevel="0" collapsed="false">
      <c r="A58" s="286" t="s">
        <v>178</v>
      </c>
      <c r="B58" s="288"/>
      <c r="C58" s="286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</row>
    <row r="59" s="290" customFormat="true" ht="31.5" hidden="false" customHeight="false" outlineLevel="0" collapsed="false">
      <c r="A59" s="286" t="s">
        <v>3</v>
      </c>
      <c r="B59" s="288" t="s">
        <v>4</v>
      </c>
      <c r="C59" s="286" t="s">
        <v>5</v>
      </c>
      <c r="D59" s="289" t="s">
        <v>6</v>
      </c>
      <c r="E59" s="289"/>
      <c r="F59" s="289"/>
      <c r="G59" s="289" t="s">
        <v>7</v>
      </c>
      <c r="H59" s="289" t="s">
        <v>8</v>
      </c>
      <c r="I59" s="289"/>
      <c r="J59" s="289"/>
      <c r="K59" s="289"/>
      <c r="L59" s="289" t="s">
        <v>9</v>
      </c>
      <c r="M59" s="289"/>
      <c r="N59" s="289"/>
      <c r="O59" s="289"/>
    </row>
    <row r="60" s="290" customFormat="true" ht="15.75" hidden="false" customHeight="false" outlineLevel="0" collapsed="false">
      <c r="A60" s="286"/>
      <c r="B60" s="288"/>
      <c r="C60" s="286"/>
      <c r="D60" s="289" t="s">
        <v>10</v>
      </c>
      <c r="E60" s="289" t="s">
        <v>11</v>
      </c>
      <c r="F60" s="289" t="s">
        <v>12</v>
      </c>
      <c r="G60" s="289"/>
      <c r="H60" s="289" t="s">
        <v>13</v>
      </c>
      <c r="I60" s="289" t="s">
        <v>14</v>
      </c>
      <c r="J60" s="289" t="s">
        <v>15</v>
      </c>
      <c r="K60" s="289" t="s">
        <v>16</v>
      </c>
      <c r="L60" s="289" t="s">
        <v>17</v>
      </c>
      <c r="M60" s="289" t="s">
        <v>18</v>
      </c>
      <c r="N60" s="289" t="s">
        <v>19</v>
      </c>
      <c r="O60" s="289" t="s">
        <v>20</v>
      </c>
    </row>
    <row r="61" s="290" customFormat="true" ht="15.75" hidden="false" customHeight="false" outlineLevel="0" collapsed="false">
      <c r="A61" s="286" t="s">
        <v>21</v>
      </c>
      <c r="B61" s="288"/>
      <c r="C61" s="286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</row>
    <row r="62" s="290" customFormat="true" ht="31.5" hidden="false" customHeight="false" outlineLevel="0" collapsed="false">
      <c r="A62" s="286" t="s">
        <v>295</v>
      </c>
      <c r="B62" s="288" t="s">
        <v>180</v>
      </c>
      <c r="C62" s="286" t="n">
        <v>60</v>
      </c>
      <c r="D62" s="289" t="n">
        <v>2.184</v>
      </c>
      <c r="E62" s="289" t="n">
        <v>7.608</v>
      </c>
      <c r="F62" s="289" t="n">
        <v>3.312</v>
      </c>
      <c r="G62" s="289" t="n">
        <v>91.386</v>
      </c>
      <c r="H62" s="289" t="n">
        <v>0.031</v>
      </c>
      <c r="I62" s="289" t="n">
        <v>2.448</v>
      </c>
      <c r="J62" s="289" t="n">
        <v>973.8</v>
      </c>
      <c r="K62" s="289" t="n">
        <v>2.862</v>
      </c>
      <c r="L62" s="289" t="n">
        <v>73.622</v>
      </c>
      <c r="M62" s="289" t="n">
        <v>65.055</v>
      </c>
      <c r="N62" s="289" t="n">
        <v>20.98</v>
      </c>
      <c r="O62" s="289" t="n">
        <v>0.401</v>
      </c>
    </row>
    <row r="63" s="290" customFormat="true" ht="31.5" hidden="false" customHeight="false" outlineLevel="0" collapsed="false">
      <c r="A63" s="286" t="s">
        <v>296</v>
      </c>
      <c r="B63" s="288" t="s">
        <v>297</v>
      </c>
      <c r="C63" s="286" t="n">
        <v>80</v>
      </c>
      <c r="D63" s="289" t="n">
        <v>14.535</v>
      </c>
      <c r="E63" s="289" t="n">
        <v>9.012</v>
      </c>
      <c r="F63" s="289" t="n">
        <v>12.749</v>
      </c>
      <c r="G63" s="289" t="n">
        <v>191.222</v>
      </c>
      <c r="H63" s="289" t="n">
        <v>0.096</v>
      </c>
      <c r="I63" s="289" t="n">
        <v>1.18</v>
      </c>
      <c r="J63" s="289" t="n">
        <v>55.6</v>
      </c>
      <c r="K63" s="289" t="n">
        <v>0.604</v>
      </c>
      <c r="L63" s="289" t="n">
        <v>16.11</v>
      </c>
      <c r="M63" s="289" t="n">
        <v>119.77</v>
      </c>
      <c r="N63" s="289" t="n">
        <v>19.92</v>
      </c>
      <c r="O63" s="289" t="n">
        <v>1.347</v>
      </c>
    </row>
    <row r="64" s="290" customFormat="true" ht="15.75" hidden="false" customHeight="false" outlineLevel="0" collapsed="false">
      <c r="A64" s="286" t="s">
        <v>298</v>
      </c>
      <c r="B64" s="288" t="s">
        <v>126</v>
      </c>
      <c r="C64" s="286" t="n">
        <v>30</v>
      </c>
      <c r="D64" s="289" t="n">
        <v>0.667</v>
      </c>
      <c r="E64" s="289" t="n">
        <v>1.851</v>
      </c>
      <c r="F64" s="289" t="n">
        <v>2.443</v>
      </c>
      <c r="G64" s="289" t="n">
        <v>29.195</v>
      </c>
      <c r="H64" s="289" t="n">
        <v>0.019</v>
      </c>
      <c r="I64" s="289" t="n">
        <v>0.09</v>
      </c>
      <c r="J64" s="289" t="n">
        <v>9.5</v>
      </c>
      <c r="K64" s="289" t="n">
        <v>0.05</v>
      </c>
      <c r="L64" s="289" t="n">
        <v>18.84</v>
      </c>
      <c r="M64" s="289" t="n">
        <v>15.82</v>
      </c>
      <c r="N64" s="289" t="n">
        <v>2.42</v>
      </c>
      <c r="O64" s="289" t="n">
        <v>0.044</v>
      </c>
    </row>
    <row r="65" s="290" customFormat="true" ht="15.75" hidden="false" customHeight="false" outlineLevel="0" collapsed="false">
      <c r="A65" s="291" t="s">
        <v>299</v>
      </c>
      <c r="B65" s="292" t="s">
        <v>185</v>
      </c>
      <c r="C65" s="291" t="n">
        <v>150</v>
      </c>
      <c r="D65" s="293" t="n">
        <v>5.862</v>
      </c>
      <c r="E65" s="293" t="n">
        <v>3.589</v>
      </c>
      <c r="F65" s="293" t="n">
        <v>37.417</v>
      </c>
      <c r="G65" s="293" t="n">
        <v>205.576</v>
      </c>
      <c r="H65" s="293" t="n">
        <v>0.091</v>
      </c>
      <c r="I65" s="293"/>
      <c r="J65" s="293" t="n">
        <v>16</v>
      </c>
      <c r="K65" s="293" t="n">
        <v>0.835</v>
      </c>
      <c r="L65" s="293" t="n">
        <v>12.134</v>
      </c>
      <c r="M65" s="293" t="n">
        <v>47.535</v>
      </c>
      <c r="N65" s="293" t="n">
        <v>8.546</v>
      </c>
      <c r="O65" s="293" t="n">
        <v>0.865</v>
      </c>
    </row>
    <row r="66" s="290" customFormat="true" ht="15.75" hidden="false" customHeight="false" outlineLevel="0" collapsed="false">
      <c r="A66" s="286" t="s">
        <v>187</v>
      </c>
      <c r="B66" s="288" t="s">
        <v>300</v>
      </c>
      <c r="C66" s="286" t="n">
        <v>180</v>
      </c>
      <c r="D66" s="289" t="n">
        <v>3.61</v>
      </c>
      <c r="E66" s="289" t="n">
        <v>2.75</v>
      </c>
      <c r="F66" s="289" t="n">
        <v>12.804</v>
      </c>
      <c r="G66" s="289" t="n">
        <v>86.52</v>
      </c>
      <c r="H66" s="289" t="n">
        <v>0.021</v>
      </c>
      <c r="I66" s="289" t="n">
        <v>0.724</v>
      </c>
      <c r="J66" s="289" t="n">
        <v>9</v>
      </c>
      <c r="K66" s="289"/>
      <c r="L66" s="289" t="n">
        <v>112.766</v>
      </c>
      <c r="M66" s="289" t="n">
        <v>81</v>
      </c>
      <c r="N66" s="289" t="n">
        <v>12.6</v>
      </c>
      <c r="O66" s="289" t="n">
        <v>0.118</v>
      </c>
    </row>
    <row r="67" s="290" customFormat="true" ht="15.75" hidden="false" customHeight="false" outlineLevel="0" collapsed="false">
      <c r="A67" s="286" t="n">
        <v>0</v>
      </c>
      <c r="B67" s="288" t="s">
        <v>25</v>
      </c>
      <c r="C67" s="286" t="n">
        <v>50</v>
      </c>
      <c r="D67" s="289" t="n">
        <v>3.95</v>
      </c>
      <c r="E67" s="289" t="n">
        <v>0.5</v>
      </c>
      <c r="F67" s="289" t="n">
        <v>24.15</v>
      </c>
      <c r="G67" s="289" t="n">
        <v>117.5</v>
      </c>
      <c r="H67" s="289" t="n">
        <v>0.08</v>
      </c>
      <c r="I67" s="289"/>
      <c r="J67" s="289"/>
      <c r="K67" s="289" t="n">
        <v>0.65</v>
      </c>
      <c r="L67" s="289" t="n">
        <v>11.5</v>
      </c>
      <c r="M67" s="289" t="n">
        <v>43.5</v>
      </c>
      <c r="N67" s="289" t="n">
        <v>16.5</v>
      </c>
      <c r="O67" s="289" t="n">
        <v>1</v>
      </c>
    </row>
    <row r="68" s="290" customFormat="true" ht="15.75" hidden="false" customHeight="false" outlineLevel="0" collapsed="false">
      <c r="A68" s="286" t="n">
        <v>0</v>
      </c>
      <c r="B68" s="288" t="s">
        <v>147</v>
      </c>
      <c r="C68" s="286" t="n">
        <v>120</v>
      </c>
      <c r="D68" s="289" t="n">
        <v>1.8</v>
      </c>
      <c r="E68" s="289" t="n">
        <v>0.6</v>
      </c>
      <c r="F68" s="289" t="n">
        <v>25.2</v>
      </c>
      <c r="G68" s="289" t="n">
        <v>115.2</v>
      </c>
      <c r="H68" s="289" t="n">
        <v>0.048</v>
      </c>
      <c r="I68" s="289" t="n">
        <v>12</v>
      </c>
      <c r="J68" s="289"/>
      <c r="K68" s="289" t="n">
        <v>0.48</v>
      </c>
      <c r="L68" s="289" t="n">
        <v>9.6</v>
      </c>
      <c r="M68" s="289" t="n">
        <v>33.6</v>
      </c>
      <c r="N68" s="289" t="n">
        <v>50.4</v>
      </c>
      <c r="O68" s="289" t="n">
        <v>0.72</v>
      </c>
    </row>
    <row r="69" s="290" customFormat="true" ht="15.75" hidden="false" customHeight="false" outlineLevel="0" collapsed="false">
      <c r="A69" s="286" t="s">
        <v>272</v>
      </c>
      <c r="B69" s="288"/>
      <c r="C69" s="286" t="n">
        <f aca="false">SUM(C62:C68)</f>
        <v>670</v>
      </c>
      <c r="D69" s="289" t="n">
        <f aca="false">SUM(D62:D68)</f>
        <v>32.608</v>
      </c>
      <c r="E69" s="289" t="n">
        <f aca="false">SUM(E62:E68)</f>
        <v>25.91</v>
      </c>
      <c r="F69" s="289" t="n">
        <f aca="false">SUM(F62:F68)</f>
        <v>118.075</v>
      </c>
      <c r="G69" s="289" t="n">
        <f aca="false">SUM(G62:G68)</f>
        <v>836.599</v>
      </c>
      <c r="H69" s="289" t="n">
        <f aca="false">SUM(H62:H68)</f>
        <v>0.386</v>
      </c>
      <c r="I69" s="289" t="n">
        <f aca="false">SUM(I62:I68)</f>
        <v>16.442</v>
      </c>
      <c r="J69" s="289" t="n">
        <f aca="false">SUM(J62:J68)</f>
        <v>1063.9</v>
      </c>
      <c r="K69" s="289" t="n">
        <f aca="false">SUM(K62:K68)</f>
        <v>5.481</v>
      </c>
      <c r="L69" s="289" t="n">
        <f aca="false">SUM(L62:L68)</f>
        <v>254.572</v>
      </c>
      <c r="M69" s="289" t="n">
        <f aca="false">SUM(M62:M68)</f>
        <v>406.28</v>
      </c>
      <c r="N69" s="289" t="n">
        <f aca="false">SUM(N62:N68)</f>
        <v>131.366</v>
      </c>
      <c r="O69" s="289" t="n">
        <f aca="false">SUM(O62:O68)</f>
        <v>4.495</v>
      </c>
    </row>
    <row r="70" s="290" customFormat="true" ht="15.75" hidden="false" customHeight="false" outlineLevel="0" collapsed="false">
      <c r="A70" s="286" t="s">
        <v>273</v>
      </c>
      <c r="B70" s="288"/>
      <c r="C70" s="286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</row>
    <row r="71" s="290" customFormat="true" ht="31.5" hidden="false" customHeight="false" outlineLevel="0" collapsed="false">
      <c r="A71" s="286" t="s">
        <v>301</v>
      </c>
      <c r="B71" s="288" t="s">
        <v>302</v>
      </c>
      <c r="C71" s="286" t="n">
        <v>125</v>
      </c>
      <c r="D71" s="289" t="n">
        <v>1.182</v>
      </c>
      <c r="E71" s="289" t="n">
        <v>0.252</v>
      </c>
      <c r="F71" s="289" t="n">
        <v>24.756</v>
      </c>
      <c r="G71" s="289" t="n">
        <v>106.02</v>
      </c>
      <c r="H71" s="289" t="n">
        <v>0.025</v>
      </c>
      <c r="I71" s="289" t="n">
        <v>3.8</v>
      </c>
      <c r="J71" s="289" t="n">
        <v>1.9</v>
      </c>
      <c r="K71" s="289" t="n">
        <v>0.226</v>
      </c>
      <c r="L71" s="289" t="n">
        <v>8.08</v>
      </c>
      <c r="M71" s="289" t="n">
        <v>12.68</v>
      </c>
      <c r="N71" s="289" t="n">
        <v>5.22</v>
      </c>
      <c r="O71" s="289" t="n">
        <v>0.978</v>
      </c>
    </row>
    <row r="72" s="290" customFormat="true" ht="15.75" hidden="false" customHeight="false" outlineLevel="0" collapsed="false">
      <c r="A72" s="286" t="s">
        <v>153</v>
      </c>
      <c r="B72" s="288" t="s">
        <v>165</v>
      </c>
      <c r="C72" s="286" t="n">
        <v>125</v>
      </c>
      <c r="D72" s="289" t="n">
        <v>3.375</v>
      </c>
      <c r="E72" s="289" t="n">
        <v>3.125</v>
      </c>
      <c r="F72" s="289" t="n">
        <v>13.5</v>
      </c>
      <c r="G72" s="289" t="n">
        <v>98.75</v>
      </c>
      <c r="H72" s="289" t="n">
        <v>0.038</v>
      </c>
      <c r="I72" s="289" t="n">
        <v>1.125</v>
      </c>
      <c r="J72" s="289" t="n">
        <v>25</v>
      </c>
      <c r="K72" s="289"/>
      <c r="L72" s="289" t="n">
        <v>151.25</v>
      </c>
      <c r="M72" s="289" t="n">
        <v>117.5</v>
      </c>
      <c r="N72" s="289" t="n">
        <v>18.75</v>
      </c>
      <c r="O72" s="289" t="n">
        <v>0.125</v>
      </c>
    </row>
    <row r="73" s="290" customFormat="true" ht="15.75" hidden="false" customHeight="false" outlineLevel="0" collapsed="false">
      <c r="A73" s="286" t="s">
        <v>275</v>
      </c>
      <c r="B73" s="288"/>
      <c r="C73" s="286" t="n">
        <v>250</v>
      </c>
      <c r="D73" s="289" t="n">
        <v>4.557</v>
      </c>
      <c r="E73" s="289" t="n">
        <v>3.377</v>
      </c>
      <c r="F73" s="289" t="n">
        <v>38.256</v>
      </c>
      <c r="G73" s="289" t="n">
        <v>204.77</v>
      </c>
      <c r="H73" s="289" t="n">
        <v>0.063</v>
      </c>
      <c r="I73" s="289" t="n">
        <v>4.925</v>
      </c>
      <c r="J73" s="289" t="n">
        <v>26.9</v>
      </c>
      <c r="K73" s="289" t="n">
        <v>0.226</v>
      </c>
      <c r="L73" s="289" t="n">
        <v>159.33</v>
      </c>
      <c r="M73" s="289" t="n">
        <v>130.18</v>
      </c>
      <c r="N73" s="289" t="n">
        <v>23.97</v>
      </c>
      <c r="O73" s="289" t="n">
        <v>1.103</v>
      </c>
    </row>
    <row r="74" s="290" customFormat="true" ht="15.75" hidden="false" customHeight="false" outlineLevel="0" collapsed="false">
      <c r="A74" s="286" t="s">
        <v>29</v>
      </c>
      <c r="B74" s="288"/>
      <c r="C74" s="286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</row>
    <row r="75" s="290" customFormat="true" ht="15.75" hidden="false" customHeight="false" outlineLevel="0" collapsed="false">
      <c r="A75" s="286" t="s">
        <v>303</v>
      </c>
      <c r="B75" s="288" t="s">
        <v>192</v>
      </c>
      <c r="C75" s="286" t="n">
        <v>60</v>
      </c>
      <c r="D75" s="289" t="n">
        <v>1.052</v>
      </c>
      <c r="E75" s="289" t="n">
        <v>2.217</v>
      </c>
      <c r="F75" s="289" t="n">
        <v>5.459</v>
      </c>
      <c r="G75" s="289" t="n">
        <v>46.992</v>
      </c>
      <c r="H75" s="289" t="n">
        <v>0.037</v>
      </c>
      <c r="I75" s="289" t="n">
        <v>19.3</v>
      </c>
      <c r="J75" s="289"/>
      <c r="K75" s="289" t="n">
        <v>1.041</v>
      </c>
      <c r="L75" s="289" t="n">
        <v>23.09</v>
      </c>
      <c r="M75" s="289" t="n">
        <v>21.32</v>
      </c>
      <c r="N75" s="289" t="n">
        <v>12.54</v>
      </c>
      <c r="O75" s="289" t="n">
        <v>0.58</v>
      </c>
    </row>
    <row r="76" s="290" customFormat="true" ht="47.25" hidden="false" customHeight="false" outlineLevel="0" collapsed="false">
      <c r="A76" s="286" t="s">
        <v>304</v>
      </c>
      <c r="B76" s="288" t="s">
        <v>193</v>
      </c>
      <c r="C76" s="286" t="n">
        <v>250</v>
      </c>
      <c r="D76" s="289" t="n">
        <v>8.221</v>
      </c>
      <c r="E76" s="289" t="n">
        <v>5.892</v>
      </c>
      <c r="F76" s="289" t="n">
        <v>20.001</v>
      </c>
      <c r="G76" s="289" t="n">
        <v>166.413</v>
      </c>
      <c r="H76" s="289" t="n">
        <v>0.17</v>
      </c>
      <c r="I76" s="289" t="n">
        <v>18.16</v>
      </c>
      <c r="J76" s="289" t="n">
        <v>119.5</v>
      </c>
      <c r="K76" s="289" t="n">
        <v>0.331</v>
      </c>
      <c r="L76" s="289" t="n">
        <v>62.151</v>
      </c>
      <c r="M76" s="289" t="n">
        <v>140.424</v>
      </c>
      <c r="N76" s="289" t="n">
        <v>33.59</v>
      </c>
      <c r="O76" s="289" t="n">
        <v>1.647</v>
      </c>
    </row>
    <row r="77" s="290" customFormat="true" ht="15.75" hidden="false" customHeight="false" outlineLevel="0" collapsed="false">
      <c r="A77" s="286" t="s">
        <v>305</v>
      </c>
      <c r="B77" s="288" t="s">
        <v>306</v>
      </c>
      <c r="C77" s="286" t="n">
        <v>120</v>
      </c>
      <c r="D77" s="289" t="n">
        <v>22.066</v>
      </c>
      <c r="E77" s="289" t="n">
        <v>15.08</v>
      </c>
      <c r="F77" s="289" t="n">
        <v>20.909</v>
      </c>
      <c r="G77" s="289" t="n">
        <v>312.277</v>
      </c>
      <c r="H77" s="289" t="n">
        <v>0.071</v>
      </c>
      <c r="I77" s="289" t="n">
        <v>0.575</v>
      </c>
      <c r="J77" s="289" t="n">
        <v>93</v>
      </c>
      <c r="K77" s="289" t="n">
        <v>0.295</v>
      </c>
      <c r="L77" s="289" t="n">
        <v>197.977</v>
      </c>
      <c r="M77" s="289" t="n">
        <v>271.445</v>
      </c>
      <c r="N77" s="289" t="n">
        <v>30.467</v>
      </c>
      <c r="O77" s="289" t="n">
        <v>0.888</v>
      </c>
    </row>
    <row r="78" s="290" customFormat="true" ht="15.75" hidden="false" customHeight="false" outlineLevel="0" collapsed="false">
      <c r="A78" s="286"/>
      <c r="B78" s="288" t="s">
        <v>60</v>
      </c>
      <c r="C78" s="286" t="n">
        <v>30</v>
      </c>
      <c r="D78" s="289" t="n">
        <v>0.512</v>
      </c>
      <c r="E78" s="289" t="n">
        <v>1.347</v>
      </c>
      <c r="F78" s="289" t="n">
        <v>12.133</v>
      </c>
      <c r="G78" s="289" t="n">
        <v>62.859</v>
      </c>
      <c r="H78" s="289" t="n">
        <v>0.024</v>
      </c>
      <c r="I78" s="289" t="n">
        <v>0.035</v>
      </c>
      <c r="J78" s="289" t="n">
        <v>8.75</v>
      </c>
      <c r="K78" s="289" t="n">
        <v>0.066</v>
      </c>
      <c r="L78" s="289" t="n">
        <v>8.173</v>
      </c>
      <c r="M78" s="289" t="n">
        <v>7.599</v>
      </c>
      <c r="N78" s="289" t="n">
        <v>1.208</v>
      </c>
      <c r="O78" s="289" t="n">
        <v>0.079</v>
      </c>
    </row>
    <row r="79" s="290" customFormat="true" ht="31.5" hidden="false" customHeight="false" outlineLevel="0" collapsed="false">
      <c r="A79" s="286" t="s">
        <v>307</v>
      </c>
      <c r="B79" s="288" t="s">
        <v>308</v>
      </c>
      <c r="C79" s="286" t="n">
        <v>180</v>
      </c>
      <c r="D79" s="289" t="n">
        <v>0.188</v>
      </c>
      <c r="E79" s="289" t="n">
        <v>0.036</v>
      </c>
      <c r="F79" s="289" t="n">
        <v>16.31</v>
      </c>
      <c r="G79" s="289" t="n">
        <v>63.8</v>
      </c>
      <c r="H79" s="289" t="n">
        <v>0.005</v>
      </c>
      <c r="I79" s="289" t="n">
        <v>36</v>
      </c>
      <c r="J79" s="289"/>
      <c r="K79" s="289" t="n">
        <v>0.13</v>
      </c>
      <c r="L79" s="289" t="n">
        <v>9.68</v>
      </c>
      <c r="M79" s="289" t="n">
        <v>12.1</v>
      </c>
      <c r="N79" s="289" t="n">
        <v>5.58</v>
      </c>
      <c r="O79" s="289" t="n">
        <v>0.258</v>
      </c>
    </row>
    <row r="80" s="290" customFormat="true" ht="15.75" hidden="false" customHeight="false" outlineLevel="0" collapsed="false">
      <c r="A80" s="286" t="n">
        <v>0</v>
      </c>
      <c r="B80" s="288" t="s">
        <v>25</v>
      </c>
      <c r="C80" s="286" t="n">
        <v>70</v>
      </c>
      <c r="D80" s="289" t="n">
        <v>5.53</v>
      </c>
      <c r="E80" s="289" t="n">
        <v>0.7</v>
      </c>
      <c r="F80" s="289" t="n">
        <v>33.81</v>
      </c>
      <c r="G80" s="289" t="n">
        <v>164.5</v>
      </c>
      <c r="H80" s="289" t="n">
        <v>0.112</v>
      </c>
      <c r="I80" s="289"/>
      <c r="J80" s="289"/>
      <c r="K80" s="289" t="n">
        <v>0.91</v>
      </c>
      <c r="L80" s="289" t="n">
        <v>16.1</v>
      </c>
      <c r="M80" s="289" t="n">
        <v>60.9</v>
      </c>
      <c r="N80" s="289" t="n">
        <v>23.1</v>
      </c>
      <c r="O80" s="289" t="n">
        <v>1.4</v>
      </c>
    </row>
    <row r="81" s="290" customFormat="true" ht="15.75" hidden="false" customHeight="false" outlineLevel="0" collapsed="false">
      <c r="A81" s="286" t="s">
        <v>164</v>
      </c>
      <c r="B81" s="288"/>
      <c r="C81" s="286" t="n">
        <f aca="false">SUM(C75:C80)</f>
        <v>710</v>
      </c>
      <c r="D81" s="289" t="n">
        <f aca="false">SUM(D75:D80)</f>
        <v>37.569</v>
      </c>
      <c r="E81" s="289" t="n">
        <f aca="false">SUM(E75:E80)</f>
        <v>25.272</v>
      </c>
      <c r="F81" s="289" t="n">
        <f aca="false">SUM(F75:F80)</f>
        <v>108.622</v>
      </c>
      <c r="G81" s="289" t="n">
        <f aca="false">SUM(G75:G80)</f>
        <v>816.841</v>
      </c>
      <c r="H81" s="289" t="n">
        <f aca="false">SUM(H75:H80)</f>
        <v>0.419</v>
      </c>
      <c r="I81" s="289" t="n">
        <f aca="false">SUM(I75:I80)</f>
        <v>74.07</v>
      </c>
      <c r="J81" s="289" t="n">
        <f aca="false">SUM(J75:J80)</f>
        <v>221.25</v>
      </c>
      <c r="K81" s="289" t="n">
        <f aca="false">SUM(K75:K80)</f>
        <v>2.773</v>
      </c>
      <c r="L81" s="289" t="n">
        <f aca="false">SUM(L75:L80)</f>
        <v>317.171</v>
      </c>
      <c r="M81" s="289" t="n">
        <f aca="false">SUM(M75:M80)</f>
        <v>513.788</v>
      </c>
      <c r="N81" s="289" t="n">
        <f aca="false">SUM(N75:N80)</f>
        <v>106.485</v>
      </c>
      <c r="O81" s="289" t="n">
        <f aca="false">SUM(O75:O80)</f>
        <v>4.852</v>
      </c>
    </row>
    <row r="82" s="290" customFormat="true" ht="15.75" hidden="false" customHeight="false" outlineLevel="0" collapsed="false">
      <c r="A82" s="286" t="s">
        <v>205</v>
      </c>
      <c r="B82" s="288"/>
      <c r="C82" s="286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</row>
    <row r="83" s="290" customFormat="true" ht="31.5" hidden="false" customHeight="false" outlineLevel="0" collapsed="false">
      <c r="A83" s="286" t="s">
        <v>301</v>
      </c>
      <c r="B83" s="288" t="s">
        <v>302</v>
      </c>
      <c r="C83" s="286" t="n">
        <v>125</v>
      </c>
      <c r="D83" s="289" t="n">
        <v>1.182</v>
      </c>
      <c r="E83" s="289" t="n">
        <v>0.252</v>
      </c>
      <c r="F83" s="289" t="n">
        <v>24.756</v>
      </c>
      <c r="G83" s="289" t="n">
        <v>106.02</v>
      </c>
      <c r="H83" s="289" t="n">
        <v>0.025</v>
      </c>
      <c r="I83" s="289" t="n">
        <v>3.8</v>
      </c>
      <c r="J83" s="289" t="n">
        <v>1.9</v>
      </c>
      <c r="K83" s="289" t="n">
        <v>0.226</v>
      </c>
      <c r="L83" s="289" t="n">
        <v>8.08</v>
      </c>
      <c r="M83" s="289" t="n">
        <v>12.68</v>
      </c>
      <c r="N83" s="289" t="n">
        <v>5.22</v>
      </c>
      <c r="O83" s="289" t="n">
        <v>0.978</v>
      </c>
    </row>
    <row r="84" s="290" customFormat="true" ht="15.75" hidden="false" customHeight="false" outlineLevel="0" collapsed="false">
      <c r="A84" s="286" t="s">
        <v>153</v>
      </c>
      <c r="B84" s="288" t="s">
        <v>165</v>
      </c>
      <c r="C84" s="286" t="n">
        <v>125</v>
      </c>
      <c r="D84" s="289" t="n">
        <v>3.375</v>
      </c>
      <c r="E84" s="289" t="n">
        <v>3.125</v>
      </c>
      <c r="F84" s="289" t="n">
        <v>13.5</v>
      </c>
      <c r="G84" s="289" t="n">
        <v>98.75</v>
      </c>
      <c r="H84" s="289" t="n">
        <v>0.038</v>
      </c>
      <c r="I84" s="289" t="n">
        <v>1.125</v>
      </c>
      <c r="J84" s="289" t="n">
        <v>25</v>
      </c>
      <c r="K84" s="289"/>
      <c r="L84" s="289" t="n">
        <v>151.25</v>
      </c>
      <c r="M84" s="289" t="n">
        <v>117.5</v>
      </c>
      <c r="N84" s="289" t="n">
        <v>18.75</v>
      </c>
      <c r="O84" s="289" t="n">
        <v>0.125</v>
      </c>
    </row>
    <row r="85" s="290" customFormat="true" ht="15.75" hidden="false" customHeight="false" outlineLevel="0" collapsed="false">
      <c r="A85" s="286" t="s">
        <v>166</v>
      </c>
      <c r="B85" s="288"/>
      <c r="C85" s="286" t="n">
        <v>250</v>
      </c>
      <c r="D85" s="289" t="n">
        <v>4.557</v>
      </c>
      <c r="E85" s="289" t="n">
        <v>3.377</v>
      </c>
      <c r="F85" s="289" t="n">
        <v>38.256</v>
      </c>
      <c r="G85" s="289" t="n">
        <v>204.77</v>
      </c>
      <c r="H85" s="289" t="n">
        <v>0.063</v>
      </c>
      <c r="I85" s="289" t="n">
        <v>4.925</v>
      </c>
      <c r="J85" s="289" t="n">
        <v>26.9</v>
      </c>
      <c r="K85" s="289" t="n">
        <v>0.226</v>
      </c>
      <c r="L85" s="289" t="n">
        <v>159.33</v>
      </c>
      <c r="M85" s="289" t="n">
        <v>130.18</v>
      </c>
      <c r="N85" s="289" t="n">
        <v>23.97</v>
      </c>
      <c r="O85" s="289" t="n">
        <v>1.103</v>
      </c>
    </row>
    <row r="86" s="290" customFormat="true" ht="15.75" hidden="false" customHeight="false" outlineLevel="0" collapsed="false">
      <c r="A86" s="286" t="s">
        <v>309</v>
      </c>
      <c r="B86" s="288"/>
      <c r="C86" s="291" t="n">
        <v>1880</v>
      </c>
      <c r="D86" s="293" t="n">
        <v>79.291</v>
      </c>
      <c r="E86" s="293" t="n">
        <v>57.936</v>
      </c>
      <c r="F86" s="293" t="n">
        <v>303.21</v>
      </c>
      <c r="G86" s="293" t="n">
        <v>2062.98</v>
      </c>
      <c r="H86" s="293" t="n">
        <v>0.931</v>
      </c>
      <c r="I86" s="293" t="n">
        <v>100.362</v>
      </c>
      <c r="J86" s="293" t="n">
        <v>1338.95</v>
      </c>
      <c r="K86" s="293" t="n">
        <v>8.705</v>
      </c>
      <c r="L86" s="293" t="n">
        <v>890.403</v>
      </c>
      <c r="M86" s="293" t="n">
        <v>1180.428</v>
      </c>
      <c r="N86" s="293" t="n">
        <v>285.791</v>
      </c>
      <c r="O86" s="293" t="n">
        <v>11.552</v>
      </c>
    </row>
    <row r="87" s="290" customFormat="true" ht="15.75" hidden="false" customHeight="false" outlineLevel="0" collapsed="false">
      <c r="A87" s="286" t="s">
        <v>197</v>
      </c>
      <c r="B87" s="288"/>
      <c r="C87" s="286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</row>
    <row r="88" s="290" customFormat="true" ht="31.5" hidden="false" customHeight="false" outlineLevel="0" collapsed="false">
      <c r="A88" s="286" t="s">
        <v>3</v>
      </c>
      <c r="B88" s="288" t="s">
        <v>4</v>
      </c>
      <c r="C88" s="286" t="s">
        <v>5</v>
      </c>
      <c r="D88" s="289" t="s">
        <v>6</v>
      </c>
      <c r="E88" s="289"/>
      <c r="F88" s="289"/>
      <c r="G88" s="289" t="s">
        <v>7</v>
      </c>
      <c r="H88" s="289" t="s">
        <v>8</v>
      </c>
      <c r="I88" s="289"/>
      <c r="J88" s="289"/>
      <c r="K88" s="289"/>
      <c r="L88" s="289" t="s">
        <v>9</v>
      </c>
      <c r="M88" s="289"/>
      <c r="N88" s="289"/>
      <c r="O88" s="289"/>
    </row>
    <row r="89" s="290" customFormat="true" ht="15.75" hidden="false" customHeight="false" outlineLevel="0" collapsed="false">
      <c r="A89" s="286"/>
      <c r="B89" s="288"/>
      <c r="C89" s="286"/>
      <c r="D89" s="289" t="s">
        <v>10</v>
      </c>
      <c r="E89" s="289" t="s">
        <v>11</v>
      </c>
      <c r="F89" s="289" t="s">
        <v>12</v>
      </c>
      <c r="G89" s="289"/>
      <c r="H89" s="289" t="s">
        <v>13</v>
      </c>
      <c r="I89" s="289" t="s">
        <v>14</v>
      </c>
      <c r="J89" s="289" t="s">
        <v>15</v>
      </c>
      <c r="K89" s="289" t="s">
        <v>16</v>
      </c>
      <c r="L89" s="289" t="s">
        <v>17</v>
      </c>
      <c r="M89" s="289" t="s">
        <v>18</v>
      </c>
      <c r="N89" s="289" t="s">
        <v>19</v>
      </c>
      <c r="O89" s="289" t="s">
        <v>20</v>
      </c>
    </row>
    <row r="90" s="290" customFormat="true" ht="15.75" hidden="false" customHeight="false" outlineLevel="0" collapsed="false">
      <c r="A90" s="286" t="s">
        <v>21</v>
      </c>
      <c r="B90" s="288"/>
      <c r="C90" s="286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</row>
    <row r="91" s="290" customFormat="true" ht="15.75" hidden="false" customHeight="false" outlineLevel="0" collapsed="false">
      <c r="A91" s="286" t="s">
        <v>310</v>
      </c>
      <c r="B91" s="288" t="s">
        <v>198</v>
      </c>
      <c r="C91" s="286" t="n">
        <v>60</v>
      </c>
      <c r="D91" s="289" t="n">
        <v>0.855</v>
      </c>
      <c r="E91" s="289" t="n">
        <v>3.054</v>
      </c>
      <c r="F91" s="289" t="n">
        <v>5.016</v>
      </c>
      <c r="G91" s="289" t="n">
        <v>50.913</v>
      </c>
      <c r="H91" s="289" t="n">
        <v>0.011</v>
      </c>
      <c r="I91" s="289" t="n">
        <v>5.7</v>
      </c>
      <c r="J91" s="289"/>
      <c r="K91" s="289" t="n">
        <v>1.377</v>
      </c>
      <c r="L91" s="289" t="n">
        <v>21.09</v>
      </c>
      <c r="M91" s="289" t="n">
        <v>24.57</v>
      </c>
      <c r="N91" s="289" t="n">
        <v>12.54</v>
      </c>
      <c r="O91" s="289" t="n">
        <v>0.798</v>
      </c>
    </row>
    <row r="92" s="290" customFormat="true" ht="31.5" hidden="false" customHeight="false" outlineLevel="0" collapsed="false">
      <c r="A92" s="286" t="s">
        <v>311</v>
      </c>
      <c r="B92" s="288" t="s">
        <v>312</v>
      </c>
      <c r="C92" s="286" t="n">
        <v>110</v>
      </c>
      <c r="D92" s="289" t="n">
        <v>15.936</v>
      </c>
      <c r="E92" s="289" t="n">
        <v>13.597</v>
      </c>
      <c r="F92" s="289" t="n">
        <v>7.628</v>
      </c>
      <c r="G92" s="289" t="n">
        <v>217.374</v>
      </c>
      <c r="H92" s="289" t="n">
        <v>0.161</v>
      </c>
      <c r="I92" s="289" t="n">
        <v>2.014</v>
      </c>
      <c r="J92" s="289" t="n">
        <v>81.122</v>
      </c>
      <c r="K92" s="289" t="n">
        <v>0.548</v>
      </c>
      <c r="L92" s="289" t="n">
        <v>127.77</v>
      </c>
      <c r="M92" s="289" t="n">
        <v>268.806</v>
      </c>
      <c r="N92" s="289" t="n">
        <v>54.11</v>
      </c>
      <c r="O92" s="289" t="n">
        <v>1.005</v>
      </c>
    </row>
    <row r="93" s="290" customFormat="true" ht="15.75" hidden="false" customHeight="false" outlineLevel="0" collapsed="false">
      <c r="A93" s="286" t="s">
        <v>292</v>
      </c>
      <c r="B93" s="288" t="s">
        <v>48</v>
      </c>
      <c r="C93" s="286" t="n">
        <v>150</v>
      </c>
      <c r="D93" s="289" t="n">
        <v>3.279</v>
      </c>
      <c r="E93" s="289" t="n">
        <v>3.991</v>
      </c>
      <c r="F93" s="289" t="n">
        <v>22.183</v>
      </c>
      <c r="G93" s="289" t="n">
        <v>138.186</v>
      </c>
      <c r="H93" s="289" t="n">
        <v>0.16</v>
      </c>
      <c r="I93" s="289" t="n">
        <v>25.938</v>
      </c>
      <c r="J93" s="289" t="n">
        <v>18.3</v>
      </c>
      <c r="K93" s="289" t="n">
        <v>0.169</v>
      </c>
      <c r="L93" s="289" t="n">
        <v>45.14</v>
      </c>
      <c r="M93" s="289" t="n">
        <v>97.47</v>
      </c>
      <c r="N93" s="289" t="n">
        <v>33.11</v>
      </c>
      <c r="O93" s="289" t="n">
        <v>1.221</v>
      </c>
    </row>
    <row r="94" s="290" customFormat="true" ht="15.75" hidden="false" customHeight="false" outlineLevel="0" collapsed="false">
      <c r="A94" s="286" t="n">
        <v>0</v>
      </c>
      <c r="B94" s="288" t="s">
        <v>25</v>
      </c>
      <c r="C94" s="286" t="n">
        <v>25</v>
      </c>
      <c r="D94" s="289" t="n">
        <v>1.975</v>
      </c>
      <c r="E94" s="289" t="n">
        <v>0.25</v>
      </c>
      <c r="F94" s="289" t="n">
        <v>12.075</v>
      </c>
      <c r="G94" s="289" t="n">
        <v>58.75</v>
      </c>
      <c r="H94" s="289" t="n">
        <v>0.04</v>
      </c>
      <c r="I94" s="289"/>
      <c r="J94" s="289"/>
      <c r="K94" s="289" t="n">
        <v>0.325</v>
      </c>
      <c r="L94" s="289" t="n">
        <v>5.75</v>
      </c>
      <c r="M94" s="289" t="n">
        <v>21.75</v>
      </c>
      <c r="N94" s="289" t="n">
        <v>8.25</v>
      </c>
      <c r="O94" s="289" t="n">
        <v>0.5</v>
      </c>
    </row>
    <row r="95" s="290" customFormat="true" ht="15.75" hidden="false" customHeight="false" outlineLevel="0" collapsed="false">
      <c r="A95" s="286" t="s">
        <v>313</v>
      </c>
      <c r="B95" s="288" t="s">
        <v>84</v>
      </c>
      <c r="C95" s="286" t="n">
        <v>180</v>
      </c>
      <c r="D95" s="289"/>
      <c r="E95" s="289"/>
      <c r="F95" s="289" t="n">
        <v>7.987</v>
      </c>
      <c r="G95" s="289" t="n">
        <v>31.932</v>
      </c>
      <c r="H95" s="289" t="n">
        <v>0.001</v>
      </c>
      <c r="I95" s="289" t="n">
        <v>0.1</v>
      </c>
      <c r="J95" s="289"/>
      <c r="K95" s="289"/>
      <c r="L95" s="289" t="n">
        <v>4.95</v>
      </c>
      <c r="M95" s="289" t="n">
        <v>8.24</v>
      </c>
      <c r="N95" s="289" t="n">
        <v>4.4</v>
      </c>
      <c r="O95" s="289" t="n">
        <v>0.844</v>
      </c>
    </row>
    <row r="96" s="290" customFormat="true" ht="15.75" hidden="false" customHeight="false" outlineLevel="0" collapsed="false">
      <c r="A96" s="286"/>
      <c r="B96" s="288" t="s">
        <v>68</v>
      </c>
      <c r="C96" s="286" t="n">
        <v>50</v>
      </c>
      <c r="D96" s="289" t="n">
        <v>3.289</v>
      </c>
      <c r="E96" s="289" t="n">
        <v>4.392</v>
      </c>
      <c r="F96" s="289" t="n">
        <v>24.072</v>
      </c>
      <c r="G96" s="289" t="n">
        <v>149.325</v>
      </c>
      <c r="H96" s="289" t="n">
        <v>0.212</v>
      </c>
      <c r="I96" s="289" t="n">
        <v>1.59</v>
      </c>
      <c r="J96" s="289" t="n">
        <v>22.25</v>
      </c>
      <c r="K96" s="289" t="n">
        <v>0.463</v>
      </c>
      <c r="L96" s="289" t="n">
        <v>26.19</v>
      </c>
      <c r="M96" s="289" t="n">
        <v>38.58</v>
      </c>
      <c r="N96" s="289" t="n">
        <v>7.53</v>
      </c>
      <c r="O96" s="289" t="n">
        <v>0.673</v>
      </c>
    </row>
    <row r="97" s="290" customFormat="true" ht="15.75" hidden="false" customHeight="false" outlineLevel="0" collapsed="false">
      <c r="A97" s="286" t="s">
        <v>272</v>
      </c>
      <c r="B97" s="288"/>
      <c r="C97" s="286" t="n">
        <f aca="false">SUM(C91:C96)</f>
        <v>575</v>
      </c>
      <c r="D97" s="289" t="n">
        <v>25.334</v>
      </c>
      <c r="E97" s="289" t="n">
        <v>25.283</v>
      </c>
      <c r="F97" s="289" t="n">
        <v>78.961</v>
      </c>
      <c r="G97" s="289" t="n">
        <v>646.48</v>
      </c>
      <c r="H97" s="289" t="n">
        <v>0.585</v>
      </c>
      <c r="I97" s="289" t="n">
        <v>35.342</v>
      </c>
      <c r="J97" s="289" t="n">
        <v>121.672</v>
      </c>
      <c r="K97" s="289" t="n">
        <v>2.882</v>
      </c>
      <c r="L97" s="289" t="n">
        <v>230.89</v>
      </c>
      <c r="M97" s="289" t="n">
        <v>459.416</v>
      </c>
      <c r="N97" s="289" t="n">
        <v>119.94</v>
      </c>
      <c r="O97" s="289" t="n">
        <v>5.041</v>
      </c>
    </row>
    <row r="98" s="290" customFormat="true" ht="15.75" hidden="false" customHeight="false" outlineLevel="0" collapsed="false">
      <c r="A98" s="286" t="s">
        <v>273</v>
      </c>
      <c r="B98" s="288"/>
      <c r="C98" s="286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</row>
    <row r="99" s="290" customFormat="true" ht="15.75" hidden="false" customHeight="false" outlineLevel="0" collapsed="false">
      <c r="A99" s="286" t="s">
        <v>314</v>
      </c>
      <c r="B99" s="288" t="s">
        <v>202</v>
      </c>
      <c r="C99" s="286" t="n">
        <v>125</v>
      </c>
      <c r="D99" s="289" t="n">
        <v>6.214</v>
      </c>
      <c r="E99" s="289" t="n">
        <v>2.366</v>
      </c>
      <c r="F99" s="289" t="n">
        <v>13.522</v>
      </c>
      <c r="G99" s="289" t="n">
        <v>100.238</v>
      </c>
      <c r="H99" s="289" t="n">
        <v>0.019</v>
      </c>
      <c r="I99" s="289" t="n">
        <v>0.564</v>
      </c>
      <c r="J99" s="289" t="n">
        <v>9.4</v>
      </c>
      <c r="K99" s="289"/>
      <c r="L99" s="289" t="n">
        <v>112.8</v>
      </c>
      <c r="M99" s="289" t="n">
        <v>84.6</v>
      </c>
      <c r="N99" s="289" t="n">
        <v>13.16</v>
      </c>
      <c r="O99" s="289" t="n">
        <v>0.121</v>
      </c>
    </row>
    <row r="100" s="290" customFormat="true" ht="15.75" hidden="false" customHeight="false" outlineLevel="0" collapsed="false">
      <c r="A100" s="286" t="s">
        <v>153</v>
      </c>
      <c r="B100" s="288" t="s">
        <v>165</v>
      </c>
      <c r="C100" s="286" t="n">
        <v>125</v>
      </c>
      <c r="D100" s="289" t="n">
        <v>3.375</v>
      </c>
      <c r="E100" s="289" t="n">
        <v>3.125</v>
      </c>
      <c r="F100" s="289" t="n">
        <v>13.5</v>
      </c>
      <c r="G100" s="289" t="n">
        <v>98.75</v>
      </c>
      <c r="H100" s="289" t="n">
        <v>0.038</v>
      </c>
      <c r="I100" s="289" t="n">
        <v>1.125</v>
      </c>
      <c r="J100" s="289" t="n">
        <v>25</v>
      </c>
      <c r="K100" s="289"/>
      <c r="L100" s="289" t="n">
        <v>151.25</v>
      </c>
      <c r="M100" s="289" t="n">
        <v>117.5</v>
      </c>
      <c r="N100" s="289" t="n">
        <v>18.75</v>
      </c>
      <c r="O100" s="289" t="n">
        <v>0.125</v>
      </c>
    </row>
    <row r="101" s="290" customFormat="true" ht="15.75" hidden="false" customHeight="false" outlineLevel="0" collapsed="false">
      <c r="A101" s="286" t="s">
        <v>275</v>
      </c>
      <c r="B101" s="288"/>
      <c r="C101" s="286" t="n">
        <v>250</v>
      </c>
      <c r="D101" s="289" t="n">
        <v>9.589</v>
      </c>
      <c r="E101" s="289" t="n">
        <v>5.491</v>
      </c>
      <c r="F101" s="289" t="n">
        <v>27.022</v>
      </c>
      <c r="G101" s="289" t="n">
        <v>198.988</v>
      </c>
      <c r="H101" s="289" t="n">
        <v>0.056</v>
      </c>
      <c r="I101" s="289" t="n">
        <v>1.689</v>
      </c>
      <c r="J101" s="289" t="n">
        <v>34.4</v>
      </c>
      <c r="K101" s="289"/>
      <c r="L101" s="289" t="n">
        <v>264.05</v>
      </c>
      <c r="M101" s="289" t="n">
        <v>202.1</v>
      </c>
      <c r="N101" s="289" t="n">
        <v>31.91</v>
      </c>
      <c r="O101" s="289" t="n">
        <v>0.246</v>
      </c>
    </row>
    <row r="102" s="290" customFormat="true" ht="15.75" hidden="false" customHeight="false" outlineLevel="0" collapsed="false">
      <c r="A102" s="286" t="s">
        <v>29</v>
      </c>
      <c r="B102" s="288"/>
      <c r="C102" s="286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</row>
    <row r="103" s="290" customFormat="true" ht="15.75" hidden="false" customHeight="false" outlineLevel="0" collapsed="false">
      <c r="A103" s="286" t="s">
        <v>315</v>
      </c>
      <c r="B103" s="288" t="s">
        <v>316</v>
      </c>
      <c r="C103" s="286" t="n">
        <v>240</v>
      </c>
      <c r="D103" s="289" t="n">
        <v>2.396</v>
      </c>
      <c r="E103" s="289" t="n">
        <v>2.264</v>
      </c>
      <c r="F103" s="289" t="n">
        <v>11.264</v>
      </c>
      <c r="G103" s="289" t="n">
        <v>75.678</v>
      </c>
      <c r="H103" s="289" t="n">
        <v>0.093</v>
      </c>
      <c r="I103" s="289" t="n">
        <v>15.194</v>
      </c>
      <c r="J103" s="289" t="n">
        <v>290.4</v>
      </c>
      <c r="K103" s="289" t="n">
        <v>0.214</v>
      </c>
      <c r="L103" s="289" t="n">
        <v>51.23</v>
      </c>
      <c r="M103" s="289" t="n">
        <v>60.35</v>
      </c>
      <c r="N103" s="289" t="n">
        <v>19.598</v>
      </c>
      <c r="O103" s="289" t="n">
        <v>0.617</v>
      </c>
    </row>
    <row r="104" s="290" customFormat="true" ht="15.75" hidden="false" customHeight="false" outlineLevel="0" collapsed="false">
      <c r="A104" s="286"/>
      <c r="B104" s="288" t="s">
        <v>317</v>
      </c>
      <c r="C104" s="286" t="n">
        <v>10</v>
      </c>
      <c r="D104" s="289" t="n">
        <v>0.27</v>
      </c>
      <c r="E104" s="289" t="n">
        <v>1</v>
      </c>
      <c r="F104" s="289" t="n">
        <v>0.39</v>
      </c>
      <c r="G104" s="289" t="n">
        <v>11.9</v>
      </c>
      <c r="H104" s="289" t="n">
        <v>0.003</v>
      </c>
      <c r="I104" s="289" t="n">
        <v>0.05</v>
      </c>
      <c r="J104" s="289" t="n">
        <v>6.5</v>
      </c>
      <c r="K104" s="289" t="n">
        <v>0.03</v>
      </c>
      <c r="L104" s="289" t="n">
        <v>9</v>
      </c>
      <c r="M104" s="289" t="n">
        <v>6.2</v>
      </c>
      <c r="N104" s="289" t="n">
        <v>1</v>
      </c>
      <c r="O104" s="289" t="n">
        <v>0.01</v>
      </c>
    </row>
    <row r="105" s="290" customFormat="true" ht="15.75" hidden="false" customHeight="false" outlineLevel="0" collapsed="false">
      <c r="A105" s="286" t="s">
        <v>318</v>
      </c>
      <c r="B105" s="288" t="s">
        <v>319</v>
      </c>
      <c r="C105" s="286" t="n">
        <v>90</v>
      </c>
      <c r="D105" s="289" t="n">
        <v>24.99</v>
      </c>
      <c r="E105" s="289" t="n">
        <v>9.946</v>
      </c>
      <c r="F105" s="289"/>
      <c r="G105" s="289" t="n">
        <v>190.664</v>
      </c>
      <c r="H105" s="289" t="n">
        <v>0.107</v>
      </c>
      <c r="I105" s="289" t="n">
        <v>2.38</v>
      </c>
      <c r="J105" s="289" t="n">
        <v>47.6</v>
      </c>
      <c r="K105" s="289" t="n">
        <v>2.117</v>
      </c>
      <c r="L105" s="289" t="n">
        <v>24.02</v>
      </c>
      <c r="M105" s="289" t="n">
        <v>191.98</v>
      </c>
      <c r="N105" s="289" t="n">
        <v>23.05</v>
      </c>
      <c r="O105" s="289" t="n">
        <v>1.605</v>
      </c>
    </row>
    <row r="106" s="290" customFormat="true" ht="15.75" hidden="false" customHeight="false" outlineLevel="0" collapsed="false">
      <c r="A106" s="286" t="s">
        <v>219</v>
      </c>
      <c r="B106" s="288" t="s">
        <v>71</v>
      </c>
      <c r="C106" s="286" t="n">
        <v>150</v>
      </c>
      <c r="D106" s="289" t="n">
        <v>3.013</v>
      </c>
      <c r="E106" s="289" t="n">
        <v>8.173</v>
      </c>
      <c r="F106" s="289" t="n">
        <v>16.256</v>
      </c>
      <c r="G106" s="289" t="n">
        <v>151.888</v>
      </c>
      <c r="H106" s="289" t="n">
        <v>0.127</v>
      </c>
      <c r="I106" s="289" t="n">
        <v>32.06</v>
      </c>
      <c r="J106" s="289" t="n">
        <v>487.8</v>
      </c>
      <c r="K106" s="289" t="n">
        <v>1.664</v>
      </c>
      <c r="L106" s="289" t="n">
        <v>49.119</v>
      </c>
      <c r="M106" s="289" t="n">
        <v>76.659</v>
      </c>
      <c r="N106" s="289" t="n">
        <v>31.622</v>
      </c>
      <c r="O106" s="289" t="n">
        <v>1.076</v>
      </c>
    </row>
    <row r="107" s="290" customFormat="true" ht="15.75" hidden="false" customHeight="false" outlineLevel="0" collapsed="false">
      <c r="A107" s="286" t="n">
        <v>0</v>
      </c>
      <c r="B107" s="288" t="s">
        <v>282</v>
      </c>
      <c r="C107" s="286" t="n">
        <v>150</v>
      </c>
      <c r="D107" s="289" t="n">
        <v>0.6</v>
      </c>
      <c r="E107" s="289" t="n">
        <v>0.45</v>
      </c>
      <c r="F107" s="289" t="n">
        <v>15.45</v>
      </c>
      <c r="G107" s="289" t="n">
        <v>70.5</v>
      </c>
      <c r="H107" s="289" t="n">
        <v>0.03</v>
      </c>
      <c r="I107" s="289" t="n">
        <v>7.5</v>
      </c>
      <c r="J107" s="289"/>
      <c r="K107" s="289" t="n">
        <v>0.6</v>
      </c>
      <c r="L107" s="289" t="n">
        <v>28.5</v>
      </c>
      <c r="M107" s="289" t="n">
        <v>24</v>
      </c>
      <c r="N107" s="289" t="n">
        <v>18</v>
      </c>
      <c r="O107" s="289" t="n">
        <v>3.45</v>
      </c>
    </row>
    <row r="108" s="290" customFormat="true" ht="15.75" hidden="false" customHeight="false" outlineLevel="0" collapsed="false">
      <c r="A108" s="286" t="s">
        <v>320</v>
      </c>
      <c r="B108" s="288" t="s">
        <v>223</v>
      </c>
      <c r="C108" s="286" t="n">
        <v>180</v>
      </c>
      <c r="D108" s="289" t="n">
        <v>0.944</v>
      </c>
      <c r="E108" s="289" t="n">
        <v>0.054</v>
      </c>
      <c r="F108" s="289" t="n">
        <v>23.42</v>
      </c>
      <c r="G108" s="289" t="n">
        <v>98.72</v>
      </c>
      <c r="H108" s="289" t="n">
        <v>0.018</v>
      </c>
      <c r="I108" s="289" t="n">
        <v>0.72</v>
      </c>
      <c r="J108" s="289" t="n">
        <v>104.94</v>
      </c>
      <c r="K108" s="289" t="n">
        <v>0.99</v>
      </c>
      <c r="L108" s="289" t="n">
        <v>32</v>
      </c>
      <c r="M108" s="289" t="n">
        <v>32.44</v>
      </c>
      <c r="N108" s="289" t="n">
        <v>18.9</v>
      </c>
      <c r="O108" s="289" t="n">
        <v>0.6</v>
      </c>
    </row>
    <row r="109" s="290" customFormat="true" ht="15.75" hidden="false" customHeight="false" outlineLevel="0" collapsed="false">
      <c r="A109" s="286" t="n">
        <v>0</v>
      </c>
      <c r="B109" s="288" t="s">
        <v>25</v>
      </c>
      <c r="C109" s="286" t="n">
        <v>50</v>
      </c>
      <c r="D109" s="289" t="n">
        <v>3.95</v>
      </c>
      <c r="E109" s="289" t="n">
        <v>0.5</v>
      </c>
      <c r="F109" s="289" t="n">
        <v>24.15</v>
      </c>
      <c r="G109" s="289" t="n">
        <v>117.5</v>
      </c>
      <c r="H109" s="289" t="n">
        <v>0.08</v>
      </c>
      <c r="I109" s="289"/>
      <c r="J109" s="289"/>
      <c r="K109" s="289" t="n">
        <v>0.65</v>
      </c>
      <c r="L109" s="289" t="n">
        <v>11.5</v>
      </c>
      <c r="M109" s="289" t="n">
        <v>43.5</v>
      </c>
      <c r="N109" s="289" t="n">
        <v>16.5</v>
      </c>
      <c r="O109" s="289" t="n">
        <v>1</v>
      </c>
    </row>
    <row r="110" s="290" customFormat="true" ht="15.75" hidden="false" customHeight="false" outlineLevel="0" collapsed="false">
      <c r="A110" s="286" t="s">
        <v>164</v>
      </c>
      <c r="B110" s="288"/>
      <c r="C110" s="286" t="n">
        <v>870</v>
      </c>
      <c r="D110" s="289" t="n">
        <v>36.163</v>
      </c>
      <c r="E110" s="289" t="n">
        <v>22.387</v>
      </c>
      <c r="F110" s="289" t="n">
        <v>90.93</v>
      </c>
      <c r="G110" s="289" t="n">
        <v>716.85</v>
      </c>
      <c r="H110" s="289" t="n">
        <v>0.458</v>
      </c>
      <c r="I110" s="289" t="n">
        <v>57.904</v>
      </c>
      <c r="J110" s="289" t="n">
        <v>937.24</v>
      </c>
      <c r="K110" s="289" t="n">
        <v>6.265</v>
      </c>
      <c r="L110" s="289" t="n">
        <v>205.369</v>
      </c>
      <c r="M110" s="289" t="n">
        <v>435.129</v>
      </c>
      <c r="N110" s="289" t="n">
        <v>128.67</v>
      </c>
      <c r="O110" s="289" t="n">
        <v>8.358</v>
      </c>
    </row>
    <row r="111" s="290" customFormat="true" ht="15.75" hidden="false" customHeight="false" outlineLevel="0" collapsed="false">
      <c r="A111" s="286" t="s">
        <v>205</v>
      </c>
      <c r="B111" s="288"/>
      <c r="C111" s="286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</row>
    <row r="112" s="290" customFormat="true" ht="15.75" hidden="false" customHeight="false" outlineLevel="0" collapsed="false">
      <c r="A112" s="286" t="s">
        <v>314</v>
      </c>
      <c r="B112" s="288" t="s">
        <v>202</v>
      </c>
      <c r="C112" s="286" t="n">
        <v>125</v>
      </c>
      <c r="D112" s="289" t="n">
        <v>6.214</v>
      </c>
      <c r="E112" s="289" t="n">
        <v>2.366</v>
      </c>
      <c r="F112" s="289" t="n">
        <v>13.522</v>
      </c>
      <c r="G112" s="289" t="n">
        <v>100.238</v>
      </c>
      <c r="H112" s="289" t="n">
        <v>0.019</v>
      </c>
      <c r="I112" s="289" t="n">
        <v>0.564</v>
      </c>
      <c r="J112" s="289" t="n">
        <v>9.4</v>
      </c>
      <c r="K112" s="289"/>
      <c r="L112" s="289" t="n">
        <v>112.8</v>
      </c>
      <c r="M112" s="289" t="n">
        <v>84.6</v>
      </c>
      <c r="N112" s="289" t="n">
        <v>13.16</v>
      </c>
      <c r="O112" s="289" t="n">
        <v>0.121</v>
      </c>
    </row>
    <row r="113" s="290" customFormat="true" ht="15.75" hidden="false" customHeight="false" outlineLevel="0" collapsed="false">
      <c r="A113" s="286" t="s">
        <v>153</v>
      </c>
      <c r="B113" s="288" t="s">
        <v>165</v>
      </c>
      <c r="C113" s="286" t="n">
        <v>125</v>
      </c>
      <c r="D113" s="289" t="n">
        <v>3.375</v>
      </c>
      <c r="E113" s="289" t="n">
        <v>3.125</v>
      </c>
      <c r="F113" s="289" t="n">
        <v>13.5</v>
      </c>
      <c r="G113" s="289" t="n">
        <v>98.75</v>
      </c>
      <c r="H113" s="289" t="n">
        <v>0.038</v>
      </c>
      <c r="I113" s="289" t="n">
        <v>1.125</v>
      </c>
      <c r="J113" s="289" t="n">
        <v>25</v>
      </c>
      <c r="K113" s="289"/>
      <c r="L113" s="289" t="n">
        <v>151.25</v>
      </c>
      <c r="M113" s="289" t="n">
        <v>117.5</v>
      </c>
      <c r="N113" s="289" t="n">
        <v>18.75</v>
      </c>
      <c r="O113" s="289" t="n">
        <v>0.125</v>
      </c>
    </row>
    <row r="114" s="290" customFormat="true" ht="15.75" hidden="false" customHeight="false" outlineLevel="0" collapsed="false">
      <c r="A114" s="286" t="s">
        <v>166</v>
      </c>
      <c r="B114" s="288"/>
      <c r="C114" s="286" t="n">
        <v>250</v>
      </c>
      <c r="D114" s="289" t="n">
        <v>9.589</v>
      </c>
      <c r="E114" s="289" t="n">
        <v>5.491</v>
      </c>
      <c r="F114" s="289" t="n">
        <v>27.022</v>
      </c>
      <c r="G114" s="289" t="n">
        <v>198.988</v>
      </c>
      <c r="H114" s="289" t="n">
        <v>0.056</v>
      </c>
      <c r="I114" s="289" t="n">
        <v>1.689</v>
      </c>
      <c r="J114" s="289" t="n">
        <v>34.4</v>
      </c>
      <c r="K114" s="289"/>
      <c r="L114" s="289" t="n">
        <v>264.05</v>
      </c>
      <c r="M114" s="289" t="n">
        <v>202.1</v>
      </c>
      <c r="N114" s="289" t="n">
        <v>31.91</v>
      </c>
      <c r="O114" s="289" t="n">
        <v>0.246</v>
      </c>
    </row>
    <row r="115" s="290" customFormat="true" ht="15.75" hidden="false" customHeight="false" outlineLevel="0" collapsed="false">
      <c r="A115" s="286" t="s">
        <v>321</v>
      </c>
      <c r="B115" s="288"/>
      <c r="C115" s="286" t="n">
        <f aca="false">C114+C110+C101+C97</f>
        <v>1945</v>
      </c>
      <c r="D115" s="289" t="n">
        <f aca="false">D114+D110+D101+D97</f>
        <v>80.675</v>
      </c>
      <c r="E115" s="289" t="n">
        <f aca="false">E114+E110+E101+E97</f>
        <v>58.652</v>
      </c>
      <c r="F115" s="289" t="n">
        <f aca="false">F114+F110+F101+F97</f>
        <v>223.935</v>
      </c>
      <c r="G115" s="289" t="n">
        <f aca="false">G114+G110+G101+G97</f>
        <v>1761.306</v>
      </c>
      <c r="H115" s="289" t="n">
        <f aca="false">H114+H110+H101+H97</f>
        <v>1.155</v>
      </c>
      <c r="I115" s="289" t="n">
        <f aca="false">I114+I110+I101+I97</f>
        <v>96.624</v>
      </c>
      <c r="J115" s="289" t="n">
        <f aca="false">J114+J110+J101+J97</f>
        <v>1127.712</v>
      </c>
      <c r="K115" s="289" t="n">
        <f aca="false">K114+K110+K101+K97</f>
        <v>9.147</v>
      </c>
      <c r="L115" s="289" t="n">
        <f aca="false">L114+L110+L101+L97</f>
        <v>964.359</v>
      </c>
      <c r="M115" s="289" t="n">
        <f aca="false">M114+M110+M101+M97</f>
        <v>1298.745</v>
      </c>
      <c r="N115" s="289" t="n">
        <f aca="false">N114+N110+N101+N97</f>
        <v>312.43</v>
      </c>
      <c r="O115" s="289" t="n">
        <f aca="false">O114+O110+O101+O97</f>
        <v>13.891</v>
      </c>
    </row>
    <row r="116" s="290" customFormat="true" ht="15.75" hidden="false" customHeight="false" outlineLevel="0" collapsed="false">
      <c r="A116" s="286" t="s">
        <v>206</v>
      </c>
      <c r="B116" s="288"/>
      <c r="C116" s="286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</row>
    <row r="117" s="290" customFormat="true" ht="31.5" hidden="false" customHeight="false" outlineLevel="0" collapsed="false">
      <c r="A117" s="286" t="s">
        <v>3</v>
      </c>
      <c r="B117" s="288" t="s">
        <v>4</v>
      </c>
      <c r="C117" s="286" t="s">
        <v>5</v>
      </c>
      <c r="D117" s="289" t="s">
        <v>6</v>
      </c>
      <c r="E117" s="289"/>
      <c r="F117" s="289"/>
      <c r="G117" s="289" t="s">
        <v>7</v>
      </c>
      <c r="H117" s="289" t="s">
        <v>8</v>
      </c>
      <c r="I117" s="289"/>
      <c r="J117" s="289"/>
      <c r="K117" s="289"/>
      <c r="L117" s="289" t="s">
        <v>9</v>
      </c>
      <c r="M117" s="289"/>
      <c r="N117" s="289"/>
      <c r="O117" s="289"/>
    </row>
    <row r="118" s="290" customFormat="true" ht="15.75" hidden="false" customHeight="false" outlineLevel="0" collapsed="false">
      <c r="A118" s="286"/>
      <c r="B118" s="288"/>
      <c r="C118" s="286"/>
      <c r="D118" s="289" t="s">
        <v>10</v>
      </c>
      <c r="E118" s="289" t="s">
        <v>11</v>
      </c>
      <c r="F118" s="289" t="s">
        <v>12</v>
      </c>
      <c r="G118" s="289"/>
      <c r="H118" s="289" t="s">
        <v>13</v>
      </c>
      <c r="I118" s="289" t="s">
        <v>14</v>
      </c>
      <c r="J118" s="289" t="s">
        <v>15</v>
      </c>
      <c r="K118" s="289" t="s">
        <v>16</v>
      </c>
      <c r="L118" s="289" t="s">
        <v>17</v>
      </c>
      <c r="M118" s="289" t="s">
        <v>18</v>
      </c>
      <c r="N118" s="289" t="s">
        <v>19</v>
      </c>
      <c r="O118" s="289" t="s">
        <v>20</v>
      </c>
    </row>
    <row r="119" s="290" customFormat="true" ht="15.75" hidden="false" customHeight="false" outlineLevel="0" collapsed="false">
      <c r="A119" s="286" t="s">
        <v>21</v>
      </c>
      <c r="B119" s="288"/>
      <c r="C119" s="286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</row>
    <row r="120" s="290" customFormat="true" ht="31.5" hidden="false" customHeight="false" outlineLevel="0" collapsed="false">
      <c r="A120" s="286"/>
      <c r="B120" s="288" t="s">
        <v>284</v>
      </c>
      <c r="C120" s="286" t="n">
        <v>60</v>
      </c>
      <c r="D120" s="289" t="n">
        <v>0.42</v>
      </c>
      <c r="E120" s="289" t="n">
        <v>0.06</v>
      </c>
      <c r="F120" s="289" t="n">
        <v>1.14</v>
      </c>
      <c r="G120" s="289" t="n">
        <v>6.6</v>
      </c>
      <c r="H120" s="289" t="n">
        <v>0.018</v>
      </c>
      <c r="I120" s="289" t="n">
        <v>4.2</v>
      </c>
      <c r="J120" s="289"/>
      <c r="K120" s="289" t="n">
        <v>0.06</v>
      </c>
      <c r="L120" s="289" t="n">
        <v>10.2</v>
      </c>
      <c r="M120" s="289" t="n">
        <v>18</v>
      </c>
      <c r="N120" s="289" t="n">
        <v>8.4</v>
      </c>
      <c r="O120" s="289" t="n">
        <v>0.3</v>
      </c>
    </row>
    <row r="121" s="290" customFormat="true" ht="15.75" hidden="false" customHeight="false" outlineLevel="0" collapsed="false">
      <c r="A121" s="286" t="s">
        <v>207</v>
      </c>
      <c r="B121" s="288" t="s">
        <v>208</v>
      </c>
      <c r="C121" s="286" t="n">
        <v>150</v>
      </c>
      <c r="D121" s="289" t="n">
        <v>15.887</v>
      </c>
      <c r="E121" s="289" t="n">
        <v>20.76</v>
      </c>
      <c r="F121" s="289" t="n">
        <v>4.144</v>
      </c>
      <c r="G121" s="289" t="n">
        <v>267.331</v>
      </c>
      <c r="H121" s="289" t="n">
        <v>0.091</v>
      </c>
      <c r="I121" s="289" t="n">
        <v>0.408</v>
      </c>
      <c r="J121" s="289" t="n">
        <v>315.3</v>
      </c>
      <c r="K121" s="289" t="n">
        <v>0.744</v>
      </c>
      <c r="L121" s="289" t="n">
        <v>144.715</v>
      </c>
      <c r="M121" s="289" t="n">
        <v>273.385</v>
      </c>
      <c r="N121" s="289" t="n">
        <v>22.66</v>
      </c>
      <c r="O121" s="289" t="n">
        <v>2.819</v>
      </c>
    </row>
    <row r="122" s="290" customFormat="true" ht="31.5" hidden="false" customHeight="false" outlineLevel="0" collapsed="false">
      <c r="A122" s="286"/>
      <c r="B122" s="288" t="s">
        <v>235</v>
      </c>
      <c r="C122" s="286" t="n">
        <v>180</v>
      </c>
      <c r="D122" s="289" t="n">
        <v>0.144</v>
      </c>
      <c r="E122" s="289" t="n">
        <v>0.144</v>
      </c>
      <c r="F122" s="289" t="n">
        <v>11.512</v>
      </c>
      <c r="G122" s="289" t="n">
        <v>48.841</v>
      </c>
      <c r="H122" s="289" t="n">
        <v>0.011</v>
      </c>
      <c r="I122" s="289" t="n">
        <v>3.609</v>
      </c>
      <c r="J122" s="289" t="n">
        <v>1.8</v>
      </c>
      <c r="K122" s="289" t="n">
        <v>0.072</v>
      </c>
      <c r="L122" s="289" t="n">
        <v>6.206</v>
      </c>
      <c r="M122" s="289" t="n">
        <v>4.702</v>
      </c>
      <c r="N122" s="289" t="n">
        <v>3.636</v>
      </c>
      <c r="O122" s="289" t="n">
        <v>0.89</v>
      </c>
    </row>
    <row r="123" s="290" customFormat="true" ht="15.75" hidden="false" customHeight="false" outlineLevel="0" collapsed="false">
      <c r="A123" s="286"/>
      <c r="B123" s="288" t="s">
        <v>25</v>
      </c>
      <c r="C123" s="286" t="n">
        <v>40</v>
      </c>
      <c r="D123" s="289" t="n">
        <v>3.16</v>
      </c>
      <c r="E123" s="289" t="n">
        <v>0.4</v>
      </c>
      <c r="F123" s="289" t="n">
        <v>19.32</v>
      </c>
      <c r="G123" s="289" t="n">
        <v>94</v>
      </c>
      <c r="H123" s="289" t="n">
        <v>0.064</v>
      </c>
      <c r="I123" s="289"/>
      <c r="J123" s="289"/>
      <c r="K123" s="289" t="n">
        <v>0.52</v>
      </c>
      <c r="L123" s="289" t="n">
        <v>9.2</v>
      </c>
      <c r="M123" s="289" t="n">
        <v>34.8</v>
      </c>
      <c r="N123" s="289" t="n">
        <v>13.2</v>
      </c>
      <c r="O123" s="289" t="n">
        <v>0.8</v>
      </c>
    </row>
    <row r="124" s="290" customFormat="true" ht="15.75" hidden="false" customHeight="false" outlineLevel="0" collapsed="false">
      <c r="A124" s="286" t="n">
        <v>0</v>
      </c>
      <c r="B124" s="288" t="s">
        <v>282</v>
      </c>
      <c r="C124" s="286" t="n">
        <v>120</v>
      </c>
      <c r="D124" s="289" t="n">
        <v>0.48</v>
      </c>
      <c r="E124" s="289" t="n">
        <v>0.36</v>
      </c>
      <c r="F124" s="289" t="n">
        <v>12.36</v>
      </c>
      <c r="G124" s="289" t="n">
        <v>56.4</v>
      </c>
      <c r="H124" s="289" t="n">
        <v>0.024</v>
      </c>
      <c r="I124" s="289" t="n">
        <v>6</v>
      </c>
      <c r="J124" s="289"/>
      <c r="K124" s="289" t="n">
        <v>0.48</v>
      </c>
      <c r="L124" s="289" t="n">
        <v>22.8</v>
      </c>
      <c r="M124" s="289" t="n">
        <v>19.2</v>
      </c>
      <c r="N124" s="289" t="n">
        <v>14.4</v>
      </c>
      <c r="O124" s="289" t="n">
        <v>2.76</v>
      </c>
    </row>
    <row r="125" s="290" customFormat="true" ht="15.75" hidden="false" customHeight="false" outlineLevel="0" collapsed="false">
      <c r="A125" s="286" t="s">
        <v>272</v>
      </c>
      <c r="B125" s="288"/>
      <c r="C125" s="286" t="n">
        <v>550</v>
      </c>
      <c r="D125" s="289" t="n">
        <v>20.091</v>
      </c>
      <c r="E125" s="289" t="n">
        <v>21.724</v>
      </c>
      <c r="F125" s="289" t="n">
        <v>48.476</v>
      </c>
      <c r="G125" s="289" t="n">
        <v>473.172</v>
      </c>
      <c r="H125" s="289" t="n">
        <v>0.208</v>
      </c>
      <c r="I125" s="289" t="n">
        <v>14.217</v>
      </c>
      <c r="J125" s="289" t="n">
        <v>317.1</v>
      </c>
      <c r="K125" s="289" t="n">
        <v>1.876</v>
      </c>
      <c r="L125" s="289" t="n">
        <v>193.12</v>
      </c>
      <c r="M125" s="289" t="n">
        <v>350.086</v>
      </c>
      <c r="N125" s="289" t="n">
        <v>62.296</v>
      </c>
      <c r="O125" s="289" t="n">
        <v>7.569</v>
      </c>
    </row>
    <row r="126" s="290" customFormat="true" ht="15.75" hidden="false" customHeight="false" outlineLevel="0" collapsed="false">
      <c r="A126" s="286" t="s">
        <v>273</v>
      </c>
      <c r="B126" s="288"/>
      <c r="C126" s="286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</row>
    <row r="127" s="290" customFormat="true" ht="15.75" hidden="false" customHeight="false" outlineLevel="0" collapsed="false">
      <c r="A127" s="286" t="s">
        <v>274</v>
      </c>
      <c r="B127" s="288" t="s">
        <v>152</v>
      </c>
      <c r="C127" s="286" t="n">
        <v>125</v>
      </c>
      <c r="D127" s="289" t="n">
        <v>19.122</v>
      </c>
      <c r="E127" s="289" t="n">
        <v>12.287</v>
      </c>
      <c r="F127" s="289" t="n">
        <v>18.23</v>
      </c>
      <c r="G127" s="289" t="n">
        <v>263.592</v>
      </c>
      <c r="H127" s="289" t="n">
        <v>0.121</v>
      </c>
      <c r="I127" s="289" t="n">
        <v>0.588</v>
      </c>
      <c r="J127" s="289" t="n">
        <v>90.75</v>
      </c>
      <c r="K127" s="289" t="n">
        <v>0.243</v>
      </c>
      <c r="L127" s="289" t="n">
        <v>184.37</v>
      </c>
      <c r="M127" s="289" t="n">
        <v>248.881</v>
      </c>
      <c r="N127" s="289" t="n">
        <v>26.708</v>
      </c>
      <c r="O127" s="289" t="n">
        <v>0.849</v>
      </c>
    </row>
    <row r="128" s="290" customFormat="true" ht="15.75" hidden="false" customHeight="false" outlineLevel="0" collapsed="false">
      <c r="A128" s="286" t="s">
        <v>153</v>
      </c>
      <c r="B128" s="288" t="s">
        <v>165</v>
      </c>
      <c r="C128" s="286" t="n">
        <v>125</v>
      </c>
      <c r="D128" s="289" t="n">
        <v>3.375</v>
      </c>
      <c r="E128" s="289" t="n">
        <v>3.125</v>
      </c>
      <c r="F128" s="289" t="n">
        <v>13.5</v>
      </c>
      <c r="G128" s="289" t="n">
        <v>98.75</v>
      </c>
      <c r="H128" s="289" t="n">
        <v>0.038</v>
      </c>
      <c r="I128" s="289" t="n">
        <v>1.125</v>
      </c>
      <c r="J128" s="289" t="n">
        <v>25</v>
      </c>
      <c r="K128" s="289"/>
      <c r="L128" s="289" t="n">
        <v>151.25</v>
      </c>
      <c r="M128" s="289" t="n">
        <v>117.5</v>
      </c>
      <c r="N128" s="289" t="n">
        <v>18.75</v>
      </c>
      <c r="O128" s="289" t="n">
        <v>0.125</v>
      </c>
    </row>
    <row r="129" s="290" customFormat="true" ht="15.75" hidden="false" customHeight="false" outlineLevel="0" collapsed="false">
      <c r="A129" s="286" t="s">
        <v>275</v>
      </c>
      <c r="B129" s="288"/>
      <c r="C129" s="286" t="n">
        <v>250</v>
      </c>
      <c r="D129" s="289" t="n">
        <v>22.497</v>
      </c>
      <c r="E129" s="289" t="n">
        <v>15.412</v>
      </c>
      <c r="F129" s="289" t="n">
        <v>31.73</v>
      </c>
      <c r="G129" s="289" t="n">
        <v>362.342</v>
      </c>
      <c r="H129" s="289" t="n">
        <v>0.159</v>
      </c>
      <c r="I129" s="289" t="n">
        <v>1.713</v>
      </c>
      <c r="J129" s="289" t="n">
        <v>115.75</v>
      </c>
      <c r="K129" s="289" t="n">
        <v>0.243</v>
      </c>
      <c r="L129" s="289" t="n">
        <v>335.62</v>
      </c>
      <c r="M129" s="289" t="n">
        <v>366.381</v>
      </c>
      <c r="N129" s="289" t="n">
        <v>45.458</v>
      </c>
      <c r="O129" s="289" t="n">
        <v>0.974</v>
      </c>
    </row>
    <row r="130" s="290" customFormat="true" ht="15.75" hidden="false" customHeight="false" outlineLevel="0" collapsed="false">
      <c r="A130" s="286" t="s">
        <v>29</v>
      </c>
      <c r="B130" s="288"/>
      <c r="C130" s="286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</row>
    <row r="131" s="290" customFormat="true" ht="15.75" hidden="false" customHeight="false" outlineLevel="0" collapsed="false">
      <c r="A131" s="286" t="s">
        <v>304</v>
      </c>
      <c r="B131" s="288" t="s">
        <v>212</v>
      </c>
      <c r="C131" s="286" t="n">
        <v>250</v>
      </c>
      <c r="D131" s="289" t="n">
        <v>3.679</v>
      </c>
      <c r="E131" s="289" t="n">
        <v>4.3</v>
      </c>
      <c r="F131" s="289" t="n">
        <v>21.206</v>
      </c>
      <c r="G131" s="289" t="n">
        <v>138.806</v>
      </c>
      <c r="H131" s="289" t="n">
        <v>0.164</v>
      </c>
      <c r="I131" s="289" t="n">
        <v>19.478</v>
      </c>
      <c r="J131" s="289" t="n">
        <v>119.8</v>
      </c>
      <c r="K131" s="289" t="n">
        <v>0.245</v>
      </c>
      <c r="L131" s="289" t="n">
        <v>63.666</v>
      </c>
      <c r="M131" s="289" t="n">
        <v>101.012</v>
      </c>
      <c r="N131" s="289" t="n">
        <v>30.285</v>
      </c>
      <c r="O131" s="289" t="n">
        <v>1.053</v>
      </c>
    </row>
    <row r="132" s="290" customFormat="true" ht="31.5" hidden="false" customHeight="false" outlineLevel="0" collapsed="false">
      <c r="A132" s="286"/>
      <c r="B132" s="288" t="s">
        <v>322</v>
      </c>
      <c r="C132" s="286" t="n">
        <v>200</v>
      </c>
      <c r="D132" s="289" t="n">
        <v>13.444</v>
      </c>
      <c r="E132" s="289" t="n">
        <v>6.037</v>
      </c>
      <c r="F132" s="289" t="n">
        <v>22.806</v>
      </c>
      <c r="G132" s="289" t="n">
        <v>199.745</v>
      </c>
      <c r="H132" s="289" t="n">
        <v>0.219</v>
      </c>
      <c r="I132" s="289" t="n">
        <v>26.25</v>
      </c>
      <c r="J132" s="289" t="n">
        <v>486.5</v>
      </c>
      <c r="K132" s="289" t="n">
        <v>3.015</v>
      </c>
      <c r="L132" s="289" t="n">
        <v>37.01</v>
      </c>
      <c r="M132" s="289" t="n">
        <v>222.88</v>
      </c>
      <c r="N132" s="289" t="n">
        <v>56.88</v>
      </c>
      <c r="O132" s="289" t="n">
        <v>1.619</v>
      </c>
    </row>
    <row r="133" s="290" customFormat="true" ht="15.75" hidden="false" customHeight="false" outlineLevel="0" collapsed="false">
      <c r="A133" s="286" t="s">
        <v>323</v>
      </c>
      <c r="B133" s="288" t="s">
        <v>324</v>
      </c>
      <c r="C133" s="286" t="n">
        <v>180</v>
      </c>
      <c r="D133" s="289" t="n">
        <v>1.305</v>
      </c>
      <c r="E133" s="289" t="n">
        <v>1.125</v>
      </c>
      <c r="F133" s="289" t="n">
        <v>13.141</v>
      </c>
      <c r="G133" s="289" t="n">
        <v>68.202</v>
      </c>
      <c r="H133" s="289" t="n">
        <v>0.01</v>
      </c>
      <c r="I133" s="289" t="n">
        <v>0.37</v>
      </c>
      <c r="J133" s="289" t="n">
        <v>4.5</v>
      </c>
      <c r="K133" s="289"/>
      <c r="L133" s="289" t="n">
        <v>58.95</v>
      </c>
      <c r="M133" s="289" t="n">
        <v>48.74</v>
      </c>
      <c r="N133" s="289" t="n">
        <v>10.7</v>
      </c>
      <c r="O133" s="289" t="n">
        <v>0.898</v>
      </c>
    </row>
    <row r="134" s="290" customFormat="true" ht="15.75" hidden="false" customHeight="false" outlineLevel="0" collapsed="false">
      <c r="A134" s="286"/>
      <c r="B134" s="288" t="s">
        <v>25</v>
      </c>
      <c r="C134" s="286" t="n">
        <v>40</v>
      </c>
      <c r="D134" s="289" t="n">
        <v>3.16</v>
      </c>
      <c r="E134" s="289" t="n">
        <v>0.4</v>
      </c>
      <c r="F134" s="289" t="n">
        <v>19.32</v>
      </c>
      <c r="G134" s="289" t="n">
        <v>94</v>
      </c>
      <c r="H134" s="289" t="n">
        <v>0.064</v>
      </c>
      <c r="I134" s="289"/>
      <c r="J134" s="289"/>
      <c r="K134" s="289" t="n">
        <v>0.52</v>
      </c>
      <c r="L134" s="289" t="n">
        <v>9.2</v>
      </c>
      <c r="M134" s="289" t="n">
        <v>34.8</v>
      </c>
      <c r="N134" s="289" t="n">
        <v>13.2</v>
      </c>
      <c r="O134" s="289" t="n">
        <v>0.8</v>
      </c>
    </row>
    <row r="135" s="290" customFormat="true" ht="15.75" hidden="false" customHeight="false" outlineLevel="0" collapsed="false">
      <c r="A135" s="286"/>
      <c r="B135" s="288" t="s">
        <v>68</v>
      </c>
      <c r="C135" s="286" t="n">
        <v>80</v>
      </c>
      <c r="D135" s="289" t="n">
        <v>5.262</v>
      </c>
      <c r="E135" s="289" t="n">
        <v>7.026</v>
      </c>
      <c r="F135" s="289" t="n">
        <v>38.514</v>
      </c>
      <c r="G135" s="289" t="n">
        <v>238.92</v>
      </c>
      <c r="H135" s="289" t="n">
        <v>0.339</v>
      </c>
      <c r="I135" s="289" t="n">
        <v>2.544</v>
      </c>
      <c r="J135" s="289" t="n">
        <v>35.6</v>
      </c>
      <c r="K135" s="289" t="n">
        <v>0.74</v>
      </c>
      <c r="L135" s="289" t="n">
        <v>41.904</v>
      </c>
      <c r="M135" s="289" t="n">
        <v>61.728</v>
      </c>
      <c r="N135" s="289" t="n">
        <v>12.048</v>
      </c>
      <c r="O135" s="289" t="n">
        <v>1.077</v>
      </c>
    </row>
    <row r="136" s="290" customFormat="true" ht="15.75" hidden="false" customHeight="false" outlineLevel="0" collapsed="false">
      <c r="A136" s="286"/>
      <c r="B136" s="288" t="s">
        <v>325</v>
      </c>
      <c r="C136" s="286" t="n">
        <v>150</v>
      </c>
      <c r="D136" s="289" t="n">
        <v>0.6</v>
      </c>
      <c r="E136" s="289" t="n">
        <v>0.45</v>
      </c>
      <c r="F136" s="289" t="n">
        <v>15.45</v>
      </c>
      <c r="G136" s="289" t="n">
        <v>70.5</v>
      </c>
      <c r="H136" s="289" t="n">
        <v>0.03</v>
      </c>
      <c r="I136" s="289" t="n">
        <v>7.5</v>
      </c>
      <c r="J136" s="289"/>
      <c r="K136" s="289" t="n">
        <v>0.6</v>
      </c>
      <c r="L136" s="289" t="n">
        <v>28.5</v>
      </c>
      <c r="M136" s="289" t="n">
        <v>24</v>
      </c>
      <c r="N136" s="289" t="n">
        <v>18</v>
      </c>
      <c r="O136" s="289" t="n">
        <v>3.45</v>
      </c>
    </row>
    <row r="137" s="290" customFormat="true" ht="15.75" hidden="false" customHeight="false" outlineLevel="0" collapsed="false">
      <c r="A137" s="286" t="s">
        <v>164</v>
      </c>
      <c r="B137" s="288"/>
      <c r="C137" s="286" t="n">
        <f aca="false">SUM(C131:C136)</f>
        <v>900</v>
      </c>
      <c r="D137" s="289" t="n">
        <f aca="false">SUM(D131:D136)</f>
        <v>27.45</v>
      </c>
      <c r="E137" s="289" t="n">
        <f aca="false">SUM(E131:E136)</f>
        <v>19.338</v>
      </c>
      <c r="F137" s="289" t="n">
        <f aca="false">SUM(F131:F136)</f>
        <v>130.437</v>
      </c>
      <c r="G137" s="289" t="n">
        <f aca="false">SUM(G131:G136)</f>
        <v>810.173</v>
      </c>
      <c r="H137" s="289" t="n">
        <f aca="false">SUM(H131:H136)</f>
        <v>0.826</v>
      </c>
      <c r="I137" s="289" t="n">
        <f aca="false">SUM(I131:I136)</f>
        <v>56.142</v>
      </c>
      <c r="J137" s="289" t="n">
        <f aca="false">SUM(J131:J136)</f>
        <v>646.4</v>
      </c>
      <c r="K137" s="289" t="n">
        <f aca="false">SUM(K131:K136)</f>
        <v>5.12</v>
      </c>
      <c r="L137" s="289" t="n">
        <f aca="false">SUM(L131:L136)</f>
        <v>239.23</v>
      </c>
      <c r="M137" s="289" t="n">
        <f aca="false">SUM(M131:M136)</f>
        <v>493.16</v>
      </c>
      <c r="N137" s="289" t="n">
        <f aca="false">SUM(N131:N136)</f>
        <v>141.113</v>
      </c>
      <c r="O137" s="289" t="n">
        <f aca="false">SUM(O131:O136)</f>
        <v>8.897</v>
      </c>
    </row>
    <row r="138" s="290" customFormat="true" ht="15.75" hidden="false" customHeight="false" outlineLevel="0" collapsed="false">
      <c r="A138" s="286" t="s">
        <v>205</v>
      </c>
      <c r="B138" s="288"/>
      <c r="C138" s="286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</row>
    <row r="139" s="290" customFormat="true" ht="15.75" hidden="false" customHeight="false" outlineLevel="0" collapsed="false">
      <c r="A139" s="286" t="s">
        <v>274</v>
      </c>
      <c r="B139" s="288" t="s">
        <v>152</v>
      </c>
      <c r="C139" s="286" t="n">
        <v>125</v>
      </c>
      <c r="D139" s="289" t="n">
        <v>19.122</v>
      </c>
      <c r="E139" s="289" t="n">
        <v>12.287</v>
      </c>
      <c r="F139" s="289" t="n">
        <v>18.23</v>
      </c>
      <c r="G139" s="289" t="n">
        <v>263.592</v>
      </c>
      <c r="H139" s="289" t="n">
        <v>0.121</v>
      </c>
      <c r="I139" s="289" t="n">
        <v>0.588</v>
      </c>
      <c r="J139" s="289" t="n">
        <v>90.75</v>
      </c>
      <c r="K139" s="289" t="n">
        <v>0.243</v>
      </c>
      <c r="L139" s="289" t="n">
        <v>184.37</v>
      </c>
      <c r="M139" s="289" t="n">
        <v>248.881</v>
      </c>
      <c r="N139" s="289" t="n">
        <v>26.708</v>
      </c>
      <c r="O139" s="289" t="n">
        <v>0.849</v>
      </c>
    </row>
    <row r="140" s="290" customFormat="true" ht="15.75" hidden="false" customHeight="false" outlineLevel="0" collapsed="false">
      <c r="A140" s="286" t="s">
        <v>153</v>
      </c>
      <c r="B140" s="288" t="s">
        <v>165</v>
      </c>
      <c r="C140" s="286" t="n">
        <v>125</v>
      </c>
      <c r="D140" s="289" t="n">
        <v>3.375</v>
      </c>
      <c r="E140" s="289" t="n">
        <v>3.125</v>
      </c>
      <c r="F140" s="289" t="n">
        <v>13.5</v>
      </c>
      <c r="G140" s="289" t="n">
        <v>98.75</v>
      </c>
      <c r="H140" s="289" t="n">
        <v>0.038</v>
      </c>
      <c r="I140" s="289" t="n">
        <v>1.125</v>
      </c>
      <c r="J140" s="289" t="n">
        <v>25</v>
      </c>
      <c r="K140" s="289"/>
      <c r="L140" s="289" t="n">
        <v>151.25</v>
      </c>
      <c r="M140" s="289" t="n">
        <v>117.5</v>
      </c>
      <c r="N140" s="289" t="n">
        <v>18.75</v>
      </c>
      <c r="O140" s="289" t="n">
        <v>0.125</v>
      </c>
    </row>
    <row r="141" s="290" customFormat="true" ht="15.75" hidden="false" customHeight="false" outlineLevel="0" collapsed="false">
      <c r="A141" s="286" t="s">
        <v>166</v>
      </c>
      <c r="B141" s="288"/>
      <c r="C141" s="286" t="n">
        <v>250</v>
      </c>
      <c r="D141" s="289" t="n">
        <v>22.497</v>
      </c>
      <c r="E141" s="289" t="n">
        <v>15.412</v>
      </c>
      <c r="F141" s="289" t="n">
        <v>31.73</v>
      </c>
      <c r="G141" s="289" t="n">
        <v>362.342</v>
      </c>
      <c r="H141" s="289" t="n">
        <v>0.159</v>
      </c>
      <c r="I141" s="289" t="n">
        <v>1.713</v>
      </c>
      <c r="J141" s="289" t="n">
        <v>115.75</v>
      </c>
      <c r="K141" s="289" t="n">
        <v>0.243</v>
      </c>
      <c r="L141" s="289" t="n">
        <v>335.62</v>
      </c>
      <c r="M141" s="289" t="n">
        <v>366.381</v>
      </c>
      <c r="N141" s="289" t="n">
        <v>45.458</v>
      </c>
      <c r="O141" s="289" t="n">
        <v>0.974</v>
      </c>
    </row>
    <row r="142" s="290" customFormat="true" ht="15.75" hidden="false" customHeight="false" outlineLevel="0" collapsed="false">
      <c r="A142" s="286" t="s">
        <v>326</v>
      </c>
      <c r="B142" s="288"/>
      <c r="C142" s="286" t="n">
        <f aca="false">C141+C137+C129+C125</f>
        <v>1950</v>
      </c>
      <c r="D142" s="289" t="n">
        <f aca="false">D141+D137+D129+D125</f>
        <v>92.535</v>
      </c>
      <c r="E142" s="289" t="n">
        <f aca="false">E141+E137+E129+E125</f>
        <v>71.886</v>
      </c>
      <c r="F142" s="289" t="n">
        <f aca="false">F141+F137+F129+F125</f>
        <v>242.373</v>
      </c>
      <c r="G142" s="289" t="n">
        <f aca="false">G141+G137+G129+G125</f>
        <v>2008.029</v>
      </c>
      <c r="H142" s="289" t="n">
        <f aca="false">H141+H137+H129+H125</f>
        <v>1.352</v>
      </c>
      <c r="I142" s="289" t="n">
        <f aca="false">I141+I137+I129+I125</f>
        <v>73.785</v>
      </c>
      <c r="J142" s="289" t="n">
        <f aca="false">J141+J137+J129+J125</f>
        <v>1195</v>
      </c>
      <c r="K142" s="289" t="n">
        <f aca="false">K141+K137+K129+K125</f>
        <v>7.482</v>
      </c>
      <c r="L142" s="289" t="n">
        <f aca="false">L141+L137+L129+L125</f>
        <v>1103.59</v>
      </c>
      <c r="M142" s="289" t="n">
        <f aca="false">M141+M137+M129+M125</f>
        <v>1576.008</v>
      </c>
      <c r="N142" s="289" t="n">
        <f aca="false">N141+N137+N129+N125</f>
        <v>294.325</v>
      </c>
      <c r="O142" s="289" t="n">
        <f aca="false">O141+O137+O129+O125</f>
        <v>18.414</v>
      </c>
    </row>
    <row r="143" s="290" customFormat="true" ht="15.75" hidden="false" customHeight="false" outlineLevel="0" collapsed="false">
      <c r="A143" s="286" t="s">
        <v>215</v>
      </c>
      <c r="B143" s="288"/>
      <c r="C143" s="286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</row>
    <row r="144" s="290" customFormat="true" ht="31.5" hidden="false" customHeight="false" outlineLevel="0" collapsed="false">
      <c r="A144" s="286" t="s">
        <v>3</v>
      </c>
      <c r="B144" s="288" t="s">
        <v>4</v>
      </c>
      <c r="C144" s="286" t="s">
        <v>5</v>
      </c>
      <c r="D144" s="289" t="s">
        <v>6</v>
      </c>
      <c r="E144" s="289"/>
      <c r="F144" s="289"/>
      <c r="G144" s="289" t="s">
        <v>7</v>
      </c>
      <c r="H144" s="289" t="s">
        <v>8</v>
      </c>
      <c r="I144" s="289"/>
      <c r="J144" s="289"/>
      <c r="K144" s="289"/>
      <c r="L144" s="289" t="s">
        <v>9</v>
      </c>
      <c r="M144" s="289"/>
      <c r="N144" s="289"/>
      <c r="O144" s="289"/>
    </row>
    <row r="145" s="290" customFormat="true" ht="15.75" hidden="false" customHeight="false" outlineLevel="0" collapsed="false">
      <c r="A145" s="286"/>
      <c r="B145" s="288"/>
      <c r="C145" s="286"/>
      <c r="D145" s="289" t="s">
        <v>10</v>
      </c>
      <c r="E145" s="289" t="s">
        <v>11</v>
      </c>
      <c r="F145" s="289" t="s">
        <v>12</v>
      </c>
      <c r="G145" s="289"/>
      <c r="H145" s="289" t="s">
        <v>13</v>
      </c>
      <c r="I145" s="289" t="s">
        <v>14</v>
      </c>
      <c r="J145" s="289" t="s">
        <v>15</v>
      </c>
      <c r="K145" s="289" t="s">
        <v>16</v>
      </c>
      <c r="L145" s="289" t="s">
        <v>17</v>
      </c>
      <c r="M145" s="289" t="s">
        <v>18</v>
      </c>
      <c r="N145" s="289" t="s">
        <v>19</v>
      </c>
      <c r="O145" s="289" t="s">
        <v>20</v>
      </c>
    </row>
    <row r="146" s="290" customFormat="true" ht="15.75" hidden="false" customHeight="false" outlineLevel="0" collapsed="false">
      <c r="A146" s="286" t="s">
        <v>21</v>
      </c>
      <c r="B146" s="288"/>
      <c r="C146" s="286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</row>
    <row r="147" s="290" customFormat="true" ht="31.5" hidden="false" customHeight="false" outlineLevel="0" collapsed="false">
      <c r="A147" s="286"/>
      <c r="B147" s="288" t="s">
        <v>284</v>
      </c>
      <c r="C147" s="286" t="n">
        <v>40</v>
      </c>
      <c r="D147" s="289" t="n">
        <v>0.28</v>
      </c>
      <c r="E147" s="289" t="n">
        <v>0.04</v>
      </c>
      <c r="F147" s="289" t="n">
        <v>0.76</v>
      </c>
      <c r="G147" s="289" t="n">
        <v>4.4</v>
      </c>
      <c r="H147" s="289" t="n">
        <v>0.012</v>
      </c>
      <c r="I147" s="289" t="n">
        <v>2.8</v>
      </c>
      <c r="J147" s="289"/>
      <c r="K147" s="289" t="n">
        <v>0.04</v>
      </c>
      <c r="L147" s="289" t="n">
        <v>6.8</v>
      </c>
      <c r="M147" s="289" t="n">
        <v>12</v>
      </c>
      <c r="N147" s="289" t="n">
        <v>5.6</v>
      </c>
      <c r="O147" s="289" t="n">
        <v>0.2</v>
      </c>
    </row>
    <row r="148" s="290" customFormat="true" ht="31.5" hidden="false" customHeight="false" outlineLevel="0" collapsed="false">
      <c r="A148" s="286" t="s">
        <v>278</v>
      </c>
      <c r="B148" s="288" t="s">
        <v>279</v>
      </c>
      <c r="C148" s="286" t="n">
        <v>90</v>
      </c>
      <c r="D148" s="289" t="n">
        <v>15.084</v>
      </c>
      <c r="E148" s="289" t="n">
        <v>10.753</v>
      </c>
      <c r="F148" s="289" t="n">
        <v>8.753</v>
      </c>
      <c r="G148" s="289" t="n">
        <v>192.325</v>
      </c>
      <c r="H148" s="289" t="n">
        <v>0.07</v>
      </c>
      <c r="I148" s="289" t="n">
        <v>0.12</v>
      </c>
      <c r="J148" s="289" t="n">
        <v>22</v>
      </c>
      <c r="K148" s="289" t="n">
        <v>0.522</v>
      </c>
      <c r="L148" s="289" t="n">
        <v>34.82</v>
      </c>
      <c r="M148" s="289" t="n">
        <v>157.5</v>
      </c>
      <c r="N148" s="289" t="n">
        <v>22.6</v>
      </c>
      <c r="O148" s="289" t="n">
        <v>2.132</v>
      </c>
    </row>
    <row r="149" s="290" customFormat="true" ht="47.25" hidden="false" customHeight="false" outlineLevel="0" collapsed="false">
      <c r="A149" s="291" t="s">
        <v>219</v>
      </c>
      <c r="B149" s="292" t="s">
        <v>327</v>
      </c>
      <c r="C149" s="291" t="n">
        <v>160</v>
      </c>
      <c r="D149" s="293" t="n">
        <v>3.307</v>
      </c>
      <c r="E149" s="293" t="n">
        <v>9.29</v>
      </c>
      <c r="F149" s="293" t="n">
        <v>21.037</v>
      </c>
      <c r="G149" s="293" t="n">
        <v>182.169</v>
      </c>
      <c r="H149" s="293" t="n">
        <v>0.162</v>
      </c>
      <c r="I149" s="293" t="n">
        <v>30.182</v>
      </c>
      <c r="J149" s="293" t="n">
        <v>808</v>
      </c>
      <c r="K149" s="293" t="n">
        <v>2.157</v>
      </c>
      <c r="L149" s="293" t="n">
        <v>44.535</v>
      </c>
      <c r="M149" s="293" t="n">
        <v>96.093</v>
      </c>
      <c r="N149" s="293" t="n">
        <v>41.643</v>
      </c>
      <c r="O149" s="293" t="n">
        <v>1.376</v>
      </c>
    </row>
    <row r="150" s="290" customFormat="true" ht="15.75" hidden="false" customHeight="false" outlineLevel="0" collapsed="false">
      <c r="A150" s="286" t="s">
        <v>313</v>
      </c>
      <c r="B150" s="288" t="s">
        <v>84</v>
      </c>
      <c r="C150" s="286" t="n">
        <v>180</v>
      </c>
      <c r="D150" s="289"/>
      <c r="E150" s="289"/>
      <c r="F150" s="289" t="n">
        <v>7.987</v>
      </c>
      <c r="G150" s="289" t="n">
        <v>31.932</v>
      </c>
      <c r="H150" s="289" t="n">
        <v>0.001</v>
      </c>
      <c r="I150" s="289" t="n">
        <v>0.1</v>
      </c>
      <c r="J150" s="289"/>
      <c r="K150" s="289"/>
      <c r="L150" s="289" t="n">
        <v>4.95</v>
      </c>
      <c r="M150" s="289" t="n">
        <v>8.24</v>
      </c>
      <c r="N150" s="289" t="n">
        <v>4.4</v>
      </c>
      <c r="O150" s="289" t="n">
        <v>0.844</v>
      </c>
    </row>
    <row r="151" s="290" customFormat="true" ht="15.75" hidden="false" customHeight="false" outlineLevel="0" collapsed="false">
      <c r="A151" s="286" t="n">
        <v>0</v>
      </c>
      <c r="B151" s="288" t="s">
        <v>25</v>
      </c>
      <c r="C151" s="286" t="n">
        <v>50</v>
      </c>
      <c r="D151" s="289" t="n">
        <v>3.95</v>
      </c>
      <c r="E151" s="289" t="n">
        <v>0.5</v>
      </c>
      <c r="F151" s="289" t="n">
        <v>24.15</v>
      </c>
      <c r="G151" s="289" t="n">
        <v>117.5</v>
      </c>
      <c r="H151" s="289" t="n">
        <v>0.08</v>
      </c>
      <c r="I151" s="289"/>
      <c r="J151" s="289"/>
      <c r="K151" s="289" t="n">
        <v>0.65</v>
      </c>
      <c r="L151" s="289" t="n">
        <v>11.5</v>
      </c>
      <c r="M151" s="289" t="n">
        <v>43.5</v>
      </c>
      <c r="N151" s="289" t="n">
        <v>16.5</v>
      </c>
      <c r="O151" s="289" t="n">
        <v>1</v>
      </c>
    </row>
    <row r="152" s="290" customFormat="true" ht="15.75" hidden="false" customHeight="false" outlineLevel="0" collapsed="false">
      <c r="A152" s="286" t="n">
        <v>0</v>
      </c>
      <c r="B152" s="288" t="s">
        <v>282</v>
      </c>
      <c r="C152" s="286" t="n">
        <v>100</v>
      </c>
      <c r="D152" s="289" t="n">
        <v>0.4</v>
      </c>
      <c r="E152" s="289" t="n">
        <v>0.3</v>
      </c>
      <c r="F152" s="289" t="n">
        <v>10.3</v>
      </c>
      <c r="G152" s="289" t="n">
        <v>47</v>
      </c>
      <c r="H152" s="289" t="n">
        <v>0.02</v>
      </c>
      <c r="I152" s="289" t="n">
        <v>5</v>
      </c>
      <c r="J152" s="289"/>
      <c r="K152" s="289" t="n">
        <v>0.4</v>
      </c>
      <c r="L152" s="289" t="n">
        <v>19</v>
      </c>
      <c r="M152" s="289" t="n">
        <v>16</v>
      </c>
      <c r="N152" s="289" t="n">
        <v>12</v>
      </c>
      <c r="O152" s="289" t="n">
        <v>2.3</v>
      </c>
    </row>
    <row r="153" s="290" customFormat="true" ht="15.75" hidden="false" customHeight="false" outlineLevel="0" collapsed="false">
      <c r="A153" s="286" t="s">
        <v>272</v>
      </c>
      <c r="B153" s="288"/>
      <c r="C153" s="291" t="n">
        <v>620</v>
      </c>
      <c r="D153" s="293" t="n">
        <v>23.021</v>
      </c>
      <c r="E153" s="293" t="n">
        <v>20.883</v>
      </c>
      <c r="F153" s="293" t="n">
        <v>72.987</v>
      </c>
      <c r="G153" s="293" t="n">
        <v>575.326</v>
      </c>
      <c r="H153" s="293" t="n">
        <v>0.345</v>
      </c>
      <c r="I153" s="293" t="n">
        <v>38.202</v>
      </c>
      <c r="J153" s="293" t="n">
        <v>830</v>
      </c>
      <c r="K153" s="293" t="n">
        <v>3.769</v>
      </c>
      <c r="L153" s="293" t="n">
        <v>121.605</v>
      </c>
      <c r="M153" s="293" t="n">
        <v>333.333</v>
      </c>
      <c r="N153" s="293" t="n">
        <v>102.743</v>
      </c>
      <c r="O153" s="293" t="n">
        <v>7.852</v>
      </c>
    </row>
    <row r="154" s="290" customFormat="true" ht="15.75" hidden="false" customHeight="false" outlineLevel="0" collapsed="false">
      <c r="A154" s="286" t="s">
        <v>273</v>
      </c>
      <c r="B154" s="288"/>
      <c r="C154" s="286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</row>
    <row r="155" s="290" customFormat="true" ht="31.5" hidden="false" customHeight="false" outlineLevel="0" collapsed="false">
      <c r="A155" s="286" t="s">
        <v>301</v>
      </c>
      <c r="B155" s="288" t="s">
        <v>302</v>
      </c>
      <c r="C155" s="286" t="n">
        <v>125</v>
      </c>
      <c r="D155" s="289" t="n">
        <v>1.182</v>
      </c>
      <c r="E155" s="289" t="n">
        <v>0.252</v>
      </c>
      <c r="F155" s="289" t="n">
        <v>24.756</v>
      </c>
      <c r="G155" s="289" t="n">
        <v>106.02</v>
      </c>
      <c r="H155" s="289" t="n">
        <v>0.025</v>
      </c>
      <c r="I155" s="289" t="n">
        <v>3.8</v>
      </c>
      <c r="J155" s="289" t="n">
        <v>1.9</v>
      </c>
      <c r="K155" s="289" t="n">
        <v>0.226</v>
      </c>
      <c r="L155" s="289" t="n">
        <v>8.08</v>
      </c>
      <c r="M155" s="289" t="n">
        <v>12.68</v>
      </c>
      <c r="N155" s="289" t="n">
        <v>5.22</v>
      </c>
      <c r="O155" s="289" t="n">
        <v>0.978</v>
      </c>
    </row>
    <row r="156" s="290" customFormat="true" ht="15.75" hidden="false" customHeight="false" outlineLevel="0" collapsed="false">
      <c r="A156" s="286" t="s">
        <v>153</v>
      </c>
      <c r="B156" s="288" t="s">
        <v>165</v>
      </c>
      <c r="C156" s="286" t="n">
        <v>125</v>
      </c>
      <c r="D156" s="289" t="n">
        <v>3.375</v>
      </c>
      <c r="E156" s="289" t="n">
        <v>3.125</v>
      </c>
      <c r="F156" s="289" t="n">
        <v>13.5</v>
      </c>
      <c r="G156" s="289" t="n">
        <v>98.75</v>
      </c>
      <c r="H156" s="289" t="n">
        <v>0.038</v>
      </c>
      <c r="I156" s="289" t="n">
        <v>1.125</v>
      </c>
      <c r="J156" s="289" t="n">
        <v>25</v>
      </c>
      <c r="K156" s="289"/>
      <c r="L156" s="289" t="n">
        <v>151.25</v>
      </c>
      <c r="M156" s="289" t="n">
        <v>117.5</v>
      </c>
      <c r="N156" s="289" t="n">
        <v>18.75</v>
      </c>
      <c r="O156" s="289" t="n">
        <v>0.125</v>
      </c>
    </row>
    <row r="157" s="290" customFormat="true" ht="15.75" hidden="false" customHeight="false" outlineLevel="0" collapsed="false">
      <c r="A157" s="286" t="s">
        <v>275</v>
      </c>
      <c r="B157" s="288"/>
      <c r="C157" s="286" t="n">
        <v>250</v>
      </c>
      <c r="D157" s="289" t="n">
        <v>4.557</v>
      </c>
      <c r="E157" s="289" t="n">
        <v>3.377</v>
      </c>
      <c r="F157" s="289" t="n">
        <v>38.256</v>
      </c>
      <c r="G157" s="289" t="n">
        <v>204.77</v>
      </c>
      <c r="H157" s="289" t="n">
        <v>0.063</v>
      </c>
      <c r="I157" s="289" t="n">
        <v>4.925</v>
      </c>
      <c r="J157" s="289" t="n">
        <v>26.9</v>
      </c>
      <c r="K157" s="289" t="n">
        <v>0.226</v>
      </c>
      <c r="L157" s="289" t="n">
        <v>159.33</v>
      </c>
      <c r="M157" s="289" t="n">
        <v>130.18</v>
      </c>
      <c r="N157" s="289" t="n">
        <v>23.97</v>
      </c>
      <c r="O157" s="289" t="n">
        <v>1.103</v>
      </c>
    </row>
    <row r="158" s="290" customFormat="true" ht="15.75" hidden="false" customHeight="false" outlineLevel="0" collapsed="false">
      <c r="A158" s="286" t="s">
        <v>29</v>
      </c>
      <c r="B158" s="288"/>
      <c r="C158" s="286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</row>
    <row r="159" s="290" customFormat="true" ht="15.75" hidden="false" customHeight="false" outlineLevel="0" collapsed="false">
      <c r="A159" s="286" t="s">
        <v>328</v>
      </c>
      <c r="B159" s="288" t="s">
        <v>222</v>
      </c>
      <c r="C159" s="286" t="n">
        <v>60</v>
      </c>
      <c r="D159" s="289" t="n">
        <v>1.459</v>
      </c>
      <c r="E159" s="289" t="n">
        <v>5.062</v>
      </c>
      <c r="F159" s="289" t="n">
        <v>7.855</v>
      </c>
      <c r="G159" s="289" t="n">
        <v>84.505</v>
      </c>
      <c r="H159" s="289" t="n">
        <v>0.055</v>
      </c>
      <c r="I159" s="289" t="n">
        <v>10.1</v>
      </c>
      <c r="J159" s="289" t="n">
        <v>900</v>
      </c>
      <c r="K159" s="289" t="n">
        <v>2.552</v>
      </c>
      <c r="L159" s="289" t="n">
        <v>22.24</v>
      </c>
      <c r="M159" s="289" t="n">
        <v>42.18</v>
      </c>
      <c r="N159" s="289" t="n">
        <v>26.36</v>
      </c>
      <c r="O159" s="289" t="n">
        <v>0.78</v>
      </c>
    </row>
    <row r="160" s="290" customFormat="true" ht="15.75" hidden="false" customHeight="false" outlineLevel="0" collapsed="false">
      <c r="A160" s="286" t="s">
        <v>315</v>
      </c>
      <c r="B160" s="288" t="s">
        <v>316</v>
      </c>
      <c r="C160" s="286" t="n">
        <v>240</v>
      </c>
      <c r="D160" s="289" t="n">
        <v>2.396</v>
      </c>
      <c r="E160" s="289" t="n">
        <v>2.264</v>
      </c>
      <c r="F160" s="289" t="n">
        <v>11.264</v>
      </c>
      <c r="G160" s="289" t="n">
        <v>75.678</v>
      </c>
      <c r="H160" s="289" t="n">
        <v>0.093</v>
      </c>
      <c r="I160" s="289" t="n">
        <v>15.194</v>
      </c>
      <c r="J160" s="289" t="n">
        <v>290.4</v>
      </c>
      <c r="K160" s="289" t="n">
        <v>0.214</v>
      </c>
      <c r="L160" s="289" t="n">
        <v>51.23</v>
      </c>
      <c r="M160" s="289" t="n">
        <v>60.35</v>
      </c>
      <c r="N160" s="289" t="n">
        <v>19.598</v>
      </c>
      <c r="O160" s="289" t="n">
        <v>0.617</v>
      </c>
    </row>
    <row r="161" s="290" customFormat="true" ht="15.75" hidden="false" customHeight="false" outlineLevel="0" collapsed="false">
      <c r="A161" s="286"/>
      <c r="B161" s="288" t="s">
        <v>317</v>
      </c>
      <c r="C161" s="286" t="n">
        <v>10</v>
      </c>
      <c r="D161" s="289" t="n">
        <v>0.27</v>
      </c>
      <c r="E161" s="289" t="n">
        <v>1</v>
      </c>
      <c r="F161" s="289" t="n">
        <v>0.39</v>
      </c>
      <c r="G161" s="289" t="n">
        <v>11.9</v>
      </c>
      <c r="H161" s="289" t="n">
        <v>0.003</v>
      </c>
      <c r="I161" s="289" t="n">
        <v>0.05</v>
      </c>
      <c r="J161" s="289" t="n">
        <v>6.5</v>
      </c>
      <c r="K161" s="289" t="n">
        <v>0.03</v>
      </c>
      <c r="L161" s="289" t="n">
        <v>9</v>
      </c>
      <c r="M161" s="289" t="n">
        <v>6.2</v>
      </c>
      <c r="N161" s="289" t="n">
        <v>1</v>
      </c>
      <c r="O161" s="289" t="n">
        <v>0.01</v>
      </c>
    </row>
    <row r="162" s="290" customFormat="true" ht="15.75" hidden="false" customHeight="false" outlineLevel="0" collapsed="false">
      <c r="A162" s="286" t="s">
        <v>329</v>
      </c>
      <c r="B162" s="288" t="s">
        <v>88</v>
      </c>
      <c r="C162" s="286" t="n">
        <v>150</v>
      </c>
      <c r="D162" s="289" t="n">
        <v>17.922</v>
      </c>
      <c r="E162" s="289" t="n">
        <v>18.893</v>
      </c>
      <c r="F162" s="289" t="n">
        <v>0.739</v>
      </c>
      <c r="G162" s="289" t="n">
        <v>245.599</v>
      </c>
      <c r="H162" s="289" t="n">
        <v>0.076</v>
      </c>
      <c r="I162" s="289" t="n">
        <v>0.16</v>
      </c>
      <c r="J162" s="289" t="n">
        <v>307.982</v>
      </c>
      <c r="K162" s="289" t="n">
        <v>0.73</v>
      </c>
      <c r="L162" s="289" t="n">
        <v>255.868</v>
      </c>
      <c r="M162" s="289" t="n">
        <v>320.895</v>
      </c>
      <c r="N162" s="289" t="n">
        <v>21.01</v>
      </c>
      <c r="O162" s="289" t="n">
        <v>2.708</v>
      </c>
    </row>
    <row r="163" s="290" customFormat="true" ht="15.75" hidden="false" customHeight="false" outlineLevel="0" collapsed="false">
      <c r="A163" s="286" t="s">
        <v>320</v>
      </c>
      <c r="B163" s="288" t="s">
        <v>223</v>
      </c>
      <c r="C163" s="286" t="n">
        <v>180</v>
      </c>
      <c r="D163" s="289" t="n">
        <v>0.944</v>
      </c>
      <c r="E163" s="289" t="n">
        <v>0.054</v>
      </c>
      <c r="F163" s="289" t="n">
        <v>23.42</v>
      </c>
      <c r="G163" s="289" t="n">
        <v>98.72</v>
      </c>
      <c r="H163" s="289" t="n">
        <v>0.018</v>
      </c>
      <c r="I163" s="289" t="n">
        <v>0.72</v>
      </c>
      <c r="J163" s="289" t="n">
        <v>104.94</v>
      </c>
      <c r="K163" s="289" t="n">
        <v>0.99</v>
      </c>
      <c r="L163" s="289" t="n">
        <v>32</v>
      </c>
      <c r="M163" s="289" t="n">
        <v>32.44</v>
      </c>
      <c r="N163" s="289" t="n">
        <v>18.9</v>
      </c>
      <c r="O163" s="289" t="n">
        <v>0.6</v>
      </c>
    </row>
    <row r="164" s="290" customFormat="true" ht="15.75" hidden="false" customHeight="false" outlineLevel="0" collapsed="false">
      <c r="A164" s="286" t="n">
        <v>0</v>
      </c>
      <c r="B164" s="288" t="s">
        <v>25</v>
      </c>
      <c r="C164" s="286" t="n">
        <v>70</v>
      </c>
      <c r="D164" s="289" t="n">
        <v>5.53</v>
      </c>
      <c r="E164" s="289" t="n">
        <v>0.7</v>
      </c>
      <c r="F164" s="289" t="n">
        <v>33.81</v>
      </c>
      <c r="G164" s="289" t="n">
        <v>164.5</v>
      </c>
      <c r="H164" s="289" t="n">
        <v>0.112</v>
      </c>
      <c r="I164" s="289"/>
      <c r="J164" s="289"/>
      <c r="K164" s="289" t="n">
        <v>0.91</v>
      </c>
      <c r="L164" s="289" t="n">
        <v>16.1</v>
      </c>
      <c r="M164" s="289" t="n">
        <v>60.9</v>
      </c>
      <c r="N164" s="289" t="n">
        <v>23.1</v>
      </c>
      <c r="O164" s="289" t="n">
        <v>1.4</v>
      </c>
    </row>
    <row r="165" s="290" customFormat="true" ht="15.75" hidden="false" customHeight="false" outlineLevel="0" collapsed="false">
      <c r="A165" s="286" t="s">
        <v>164</v>
      </c>
      <c r="B165" s="288"/>
      <c r="C165" s="286" t="n">
        <v>710</v>
      </c>
      <c r="D165" s="289" t="n">
        <v>28.521</v>
      </c>
      <c r="E165" s="289" t="n">
        <v>27.973</v>
      </c>
      <c r="F165" s="289" t="n">
        <v>77.478</v>
      </c>
      <c r="G165" s="289" t="n">
        <v>680.902</v>
      </c>
      <c r="H165" s="289" t="n">
        <v>0.357</v>
      </c>
      <c r="I165" s="289" t="n">
        <v>26.224</v>
      </c>
      <c r="J165" s="289" t="n">
        <v>1609.822</v>
      </c>
      <c r="K165" s="289" t="n">
        <v>5.426</v>
      </c>
      <c r="L165" s="289" t="n">
        <v>386.438</v>
      </c>
      <c r="M165" s="289" t="n">
        <v>522.965</v>
      </c>
      <c r="N165" s="289" t="n">
        <v>109.968</v>
      </c>
      <c r="O165" s="289" t="n">
        <v>6.115</v>
      </c>
    </row>
    <row r="166" s="290" customFormat="true" ht="15.75" hidden="false" customHeight="false" outlineLevel="0" collapsed="false">
      <c r="A166" s="286" t="s">
        <v>205</v>
      </c>
      <c r="B166" s="288"/>
      <c r="C166" s="286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</row>
    <row r="167" s="290" customFormat="true" ht="31.5" hidden="false" customHeight="false" outlineLevel="0" collapsed="false">
      <c r="A167" s="286" t="s">
        <v>301</v>
      </c>
      <c r="B167" s="288" t="s">
        <v>302</v>
      </c>
      <c r="C167" s="286" t="n">
        <v>125</v>
      </c>
      <c r="D167" s="289" t="n">
        <v>1.182</v>
      </c>
      <c r="E167" s="289" t="n">
        <v>0.252</v>
      </c>
      <c r="F167" s="289" t="n">
        <v>24.756</v>
      </c>
      <c r="G167" s="289" t="n">
        <v>106.02</v>
      </c>
      <c r="H167" s="289" t="n">
        <v>0.025</v>
      </c>
      <c r="I167" s="289" t="n">
        <v>3.8</v>
      </c>
      <c r="J167" s="289" t="n">
        <v>1.9</v>
      </c>
      <c r="K167" s="289" t="n">
        <v>0.226</v>
      </c>
      <c r="L167" s="289" t="n">
        <v>8.08</v>
      </c>
      <c r="M167" s="289" t="n">
        <v>12.68</v>
      </c>
      <c r="N167" s="289" t="n">
        <v>5.22</v>
      </c>
      <c r="O167" s="289" t="n">
        <v>0.978</v>
      </c>
    </row>
    <row r="168" s="290" customFormat="true" ht="15.75" hidden="false" customHeight="false" outlineLevel="0" collapsed="false">
      <c r="A168" s="286" t="s">
        <v>153</v>
      </c>
      <c r="B168" s="288" t="s">
        <v>165</v>
      </c>
      <c r="C168" s="286" t="n">
        <v>125</v>
      </c>
      <c r="D168" s="289" t="n">
        <v>3.375</v>
      </c>
      <c r="E168" s="289" t="n">
        <v>3.125</v>
      </c>
      <c r="F168" s="289" t="n">
        <v>13.5</v>
      </c>
      <c r="G168" s="289" t="n">
        <v>98.75</v>
      </c>
      <c r="H168" s="289" t="n">
        <v>0.038</v>
      </c>
      <c r="I168" s="289" t="n">
        <v>1.125</v>
      </c>
      <c r="J168" s="289" t="n">
        <v>25</v>
      </c>
      <c r="K168" s="289"/>
      <c r="L168" s="289" t="n">
        <v>151.25</v>
      </c>
      <c r="M168" s="289" t="n">
        <v>117.5</v>
      </c>
      <c r="N168" s="289" t="n">
        <v>18.75</v>
      </c>
      <c r="O168" s="289" t="n">
        <v>0.125</v>
      </c>
    </row>
    <row r="169" s="290" customFormat="true" ht="15.75" hidden="false" customHeight="false" outlineLevel="0" collapsed="false">
      <c r="A169" s="286" t="s">
        <v>166</v>
      </c>
      <c r="B169" s="288"/>
      <c r="C169" s="286" t="n">
        <v>250</v>
      </c>
      <c r="D169" s="289" t="n">
        <v>4.557</v>
      </c>
      <c r="E169" s="289" t="n">
        <v>3.377</v>
      </c>
      <c r="F169" s="289" t="n">
        <v>38.256</v>
      </c>
      <c r="G169" s="289" t="n">
        <v>204.77</v>
      </c>
      <c r="H169" s="289" t="n">
        <v>0.063</v>
      </c>
      <c r="I169" s="289" t="n">
        <v>4.925</v>
      </c>
      <c r="J169" s="289" t="n">
        <v>26.9</v>
      </c>
      <c r="K169" s="289" t="n">
        <v>0.226</v>
      </c>
      <c r="L169" s="289" t="n">
        <v>159.33</v>
      </c>
      <c r="M169" s="289" t="n">
        <v>130.18</v>
      </c>
      <c r="N169" s="289" t="n">
        <v>23.97</v>
      </c>
      <c r="O169" s="289" t="n">
        <v>1.103</v>
      </c>
    </row>
    <row r="170" s="290" customFormat="true" ht="15.75" hidden="false" customHeight="false" outlineLevel="0" collapsed="false">
      <c r="A170" s="286" t="s">
        <v>330</v>
      </c>
      <c r="B170" s="288"/>
      <c r="C170" s="291" t="n">
        <v>1830</v>
      </c>
      <c r="D170" s="293" t="n">
        <v>60.656</v>
      </c>
      <c r="E170" s="293" t="n">
        <v>55.61</v>
      </c>
      <c r="F170" s="293" t="n">
        <v>226.977</v>
      </c>
      <c r="G170" s="293" t="n">
        <v>1665.768</v>
      </c>
      <c r="H170" s="293" t="n">
        <v>0.827</v>
      </c>
      <c r="I170" s="293" t="n">
        <v>74.276</v>
      </c>
      <c r="J170" s="293" t="n">
        <v>2493.622</v>
      </c>
      <c r="K170" s="293" t="n">
        <v>9.647</v>
      </c>
      <c r="L170" s="293" t="n">
        <v>826.703</v>
      </c>
      <c r="M170" s="293" t="n">
        <v>1116.658</v>
      </c>
      <c r="N170" s="293" t="n">
        <v>260.652</v>
      </c>
      <c r="O170" s="293" t="n">
        <v>16.173</v>
      </c>
    </row>
    <row r="171" s="290" customFormat="true" ht="15.75" hidden="false" customHeight="false" outlineLevel="0" collapsed="false">
      <c r="A171" s="286" t="s">
        <v>224</v>
      </c>
      <c r="B171" s="288"/>
      <c r="C171" s="286"/>
      <c r="D171" s="289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</row>
    <row r="172" s="290" customFormat="true" ht="31.5" hidden="false" customHeight="false" outlineLevel="0" collapsed="false">
      <c r="A172" s="286" t="s">
        <v>3</v>
      </c>
      <c r="B172" s="288" t="s">
        <v>4</v>
      </c>
      <c r="C172" s="286" t="s">
        <v>5</v>
      </c>
      <c r="D172" s="289" t="s">
        <v>6</v>
      </c>
      <c r="E172" s="289"/>
      <c r="F172" s="289"/>
      <c r="G172" s="289" t="s">
        <v>7</v>
      </c>
      <c r="H172" s="289" t="s">
        <v>8</v>
      </c>
      <c r="I172" s="289"/>
      <c r="J172" s="289"/>
      <c r="K172" s="289"/>
      <c r="L172" s="289" t="s">
        <v>9</v>
      </c>
      <c r="M172" s="289"/>
      <c r="N172" s="289"/>
      <c r="O172" s="289"/>
    </row>
    <row r="173" s="290" customFormat="true" ht="15.75" hidden="false" customHeight="false" outlineLevel="0" collapsed="false">
      <c r="A173" s="286"/>
      <c r="B173" s="288"/>
      <c r="C173" s="286"/>
      <c r="D173" s="289" t="s">
        <v>10</v>
      </c>
      <c r="E173" s="289" t="s">
        <v>11</v>
      </c>
      <c r="F173" s="289" t="s">
        <v>12</v>
      </c>
      <c r="G173" s="289"/>
      <c r="H173" s="289" t="s">
        <v>13</v>
      </c>
      <c r="I173" s="289" t="s">
        <v>14</v>
      </c>
      <c r="J173" s="289" t="s">
        <v>15</v>
      </c>
      <c r="K173" s="289" t="s">
        <v>16</v>
      </c>
      <c r="L173" s="289" t="s">
        <v>17</v>
      </c>
      <c r="M173" s="289" t="s">
        <v>18</v>
      </c>
      <c r="N173" s="289" t="s">
        <v>19</v>
      </c>
      <c r="O173" s="289" t="s">
        <v>20</v>
      </c>
    </row>
    <row r="174" s="290" customFormat="true" ht="15.75" hidden="false" customHeight="false" outlineLevel="0" collapsed="false">
      <c r="A174" s="286" t="s">
        <v>21</v>
      </c>
      <c r="B174" s="288"/>
      <c r="C174" s="286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</row>
    <row r="175" s="290" customFormat="true" ht="31.5" hidden="false" customHeight="false" outlineLevel="0" collapsed="false">
      <c r="A175" s="286"/>
      <c r="B175" s="288" t="s">
        <v>284</v>
      </c>
      <c r="C175" s="286" t="n">
        <v>40</v>
      </c>
      <c r="D175" s="289" t="n">
        <v>0.28</v>
      </c>
      <c r="E175" s="289" t="n">
        <v>0.04</v>
      </c>
      <c r="F175" s="289" t="n">
        <v>0.76</v>
      </c>
      <c r="G175" s="289" t="n">
        <v>4.4</v>
      </c>
      <c r="H175" s="289" t="n">
        <v>0.012</v>
      </c>
      <c r="I175" s="289" t="n">
        <v>2.8</v>
      </c>
      <c r="J175" s="289"/>
      <c r="K175" s="289" t="n">
        <v>0.04</v>
      </c>
      <c r="L175" s="289" t="n">
        <v>6.8</v>
      </c>
      <c r="M175" s="289" t="n">
        <v>12</v>
      </c>
      <c r="N175" s="289" t="n">
        <v>5.6</v>
      </c>
      <c r="O175" s="289" t="n">
        <v>0.2</v>
      </c>
    </row>
    <row r="176" s="290" customFormat="true" ht="31.5" hidden="false" customHeight="false" outlineLevel="0" collapsed="false">
      <c r="A176" s="286" t="s">
        <v>290</v>
      </c>
      <c r="B176" s="288" t="s">
        <v>331</v>
      </c>
      <c r="C176" s="286" t="n">
        <v>60</v>
      </c>
      <c r="D176" s="289" t="n">
        <v>11.691</v>
      </c>
      <c r="E176" s="289" t="n">
        <v>0.669</v>
      </c>
      <c r="F176" s="289" t="n">
        <v>0.492</v>
      </c>
      <c r="G176" s="289" t="n">
        <v>55.02</v>
      </c>
      <c r="H176" s="289" t="n">
        <v>0.083</v>
      </c>
      <c r="I176" s="289" t="n">
        <v>0.965</v>
      </c>
      <c r="J176" s="289" t="n">
        <v>7.3</v>
      </c>
      <c r="K176" s="289" t="n">
        <v>0.231</v>
      </c>
      <c r="L176" s="289" t="n">
        <v>31.06</v>
      </c>
      <c r="M176" s="289" t="n">
        <v>178.68</v>
      </c>
      <c r="N176" s="289" t="n">
        <v>40.99</v>
      </c>
      <c r="O176" s="289" t="n">
        <v>0.632</v>
      </c>
    </row>
    <row r="177" s="290" customFormat="true" ht="15.75" hidden="false" customHeight="false" outlineLevel="0" collapsed="false">
      <c r="A177" s="286" t="s">
        <v>332</v>
      </c>
      <c r="B177" s="288" t="s">
        <v>104</v>
      </c>
      <c r="C177" s="286" t="n">
        <v>30</v>
      </c>
      <c r="D177" s="289" t="n">
        <v>0.424</v>
      </c>
      <c r="E177" s="289" t="n">
        <v>1.226</v>
      </c>
      <c r="F177" s="289" t="n">
        <v>1.686</v>
      </c>
      <c r="G177" s="289" t="n">
        <v>19.64</v>
      </c>
      <c r="H177" s="289" t="n">
        <v>0.018</v>
      </c>
      <c r="I177" s="289" t="n">
        <v>0.032</v>
      </c>
      <c r="J177" s="289" t="n">
        <v>8</v>
      </c>
      <c r="K177" s="289" t="n">
        <v>0.054</v>
      </c>
      <c r="L177" s="289" t="n">
        <v>7.4</v>
      </c>
      <c r="M177" s="289" t="n">
        <v>6.6</v>
      </c>
      <c r="N177" s="289" t="n">
        <v>1.04</v>
      </c>
      <c r="O177" s="289" t="n">
        <v>0.04</v>
      </c>
    </row>
    <row r="178" s="290" customFormat="true" ht="15.75" hidden="false" customHeight="false" outlineLevel="0" collapsed="false">
      <c r="A178" s="286" t="s">
        <v>333</v>
      </c>
      <c r="B178" s="288" t="s">
        <v>334</v>
      </c>
      <c r="C178" s="286" t="n">
        <v>150</v>
      </c>
      <c r="D178" s="289" t="n">
        <v>2.98</v>
      </c>
      <c r="E178" s="289" t="n">
        <v>4.213</v>
      </c>
      <c r="F178" s="289" t="n">
        <v>24.026</v>
      </c>
      <c r="G178" s="289" t="n">
        <v>146.235</v>
      </c>
      <c r="H178" s="289" t="n">
        <v>0.177</v>
      </c>
      <c r="I178" s="289" t="n">
        <v>29.4</v>
      </c>
      <c r="J178" s="289" t="n">
        <v>20</v>
      </c>
      <c r="K178" s="289" t="n">
        <v>0.197</v>
      </c>
      <c r="L178" s="289" t="n">
        <v>19.58</v>
      </c>
      <c r="M178" s="289" t="n">
        <v>87.51</v>
      </c>
      <c r="N178" s="289" t="n">
        <v>34.03</v>
      </c>
      <c r="O178" s="289" t="n">
        <v>1.362</v>
      </c>
    </row>
    <row r="179" s="290" customFormat="true" ht="15.75" hidden="false" customHeight="false" outlineLevel="0" collapsed="false">
      <c r="A179" s="286" t="s">
        <v>162</v>
      </c>
      <c r="B179" s="288" t="s">
        <v>49</v>
      </c>
      <c r="C179" s="286" t="n">
        <v>180</v>
      </c>
      <c r="D179" s="289" t="n">
        <v>0.702</v>
      </c>
      <c r="E179" s="289" t="n">
        <v>0.054</v>
      </c>
      <c r="F179" s="289" t="n">
        <v>17.11</v>
      </c>
      <c r="G179" s="289" t="n">
        <v>72.78</v>
      </c>
      <c r="H179" s="289" t="n">
        <v>0.018</v>
      </c>
      <c r="I179" s="289" t="n">
        <v>0.72</v>
      </c>
      <c r="J179" s="289"/>
      <c r="K179" s="289" t="n">
        <v>0.99</v>
      </c>
      <c r="L179" s="289" t="n">
        <v>28.8</v>
      </c>
      <c r="M179" s="289" t="n">
        <v>26.28</v>
      </c>
      <c r="N179" s="289" t="n">
        <v>18.9</v>
      </c>
      <c r="O179" s="289" t="n">
        <v>0.6</v>
      </c>
    </row>
    <row r="180" s="290" customFormat="true" ht="15.75" hidden="false" customHeight="false" outlineLevel="0" collapsed="false">
      <c r="A180" s="286"/>
      <c r="B180" s="288" t="s">
        <v>25</v>
      </c>
      <c r="C180" s="286" t="n">
        <v>40</v>
      </c>
      <c r="D180" s="289" t="n">
        <v>3.16</v>
      </c>
      <c r="E180" s="289" t="n">
        <v>0.4</v>
      </c>
      <c r="F180" s="289" t="n">
        <v>19.32</v>
      </c>
      <c r="G180" s="289" t="n">
        <v>94</v>
      </c>
      <c r="H180" s="289" t="n">
        <v>0.064</v>
      </c>
      <c r="I180" s="289"/>
      <c r="J180" s="289"/>
      <c r="K180" s="289" t="n">
        <v>0.52</v>
      </c>
      <c r="L180" s="289" t="n">
        <v>9.2</v>
      </c>
      <c r="M180" s="289" t="n">
        <v>34.8</v>
      </c>
      <c r="N180" s="289" t="n">
        <v>13.2</v>
      </c>
      <c r="O180" s="289" t="n">
        <v>0.8</v>
      </c>
    </row>
    <row r="181" s="290" customFormat="true" ht="15.75" hidden="false" customHeight="false" outlineLevel="0" collapsed="false">
      <c r="A181" s="286" t="n">
        <v>0</v>
      </c>
      <c r="B181" s="288" t="s">
        <v>282</v>
      </c>
      <c r="C181" s="286" t="n">
        <v>150</v>
      </c>
      <c r="D181" s="289" t="n">
        <v>0.6</v>
      </c>
      <c r="E181" s="289" t="n">
        <v>0.45</v>
      </c>
      <c r="F181" s="289" t="n">
        <v>15.45</v>
      </c>
      <c r="G181" s="289" t="n">
        <v>70.5</v>
      </c>
      <c r="H181" s="289" t="n">
        <v>0.03</v>
      </c>
      <c r="I181" s="289" t="n">
        <v>7.5</v>
      </c>
      <c r="J181" s="289"/>
      <c r="K181" s="289" t="n">
        <v>0.6</v>
      </c>
      <c r="L181" s="289" t="n">
        <v>28.5</v>
      </c>
      <c r="M181" s="289" t="n">
        <v>24</v>
      </c>
      <c r="N181" s="289" t="n">
        <v>18</v>
      </c>
      <c r="O181" s="289" t="n">
        <v>3.45</v>
      </c>
    </row>
    <row r="182" s="290" customFormat="true" ht="15.75" hidden="false" customHeight="false" outlineLevel="0" collapsed="false">
      <c r="A182" s="286" t="s">
        <v>272</v>
      </c>
      <c r="B182" s="288"/>
      <c r="C182" s="286" t="n">
        <v>650</v>
      </c>
      <c r="D182" s="289" t="n">
        <v>19.837</v>
      </c>
      <c r="E182" s="289" t="n">
        <v>7.052</v>
      </c>
      <c r="F182" s="289" t="n">
        <v>78.844</v>
      </c>
      <c r="G182" s="289" t="n">
        <v>462.575</v>
      </c>
      <c r="H182" s="289" t="n">
        <v>0.403</v>
      </c>
      <c r="I182" s="289" t="n">
        <v>41.417</v>
      </c>
      <c r="J182" s="289" t="n">
        <v>35.3</v>
      </c>
      <c r="K182" s="289" t="n">
        <v>2.632</v>
      </c>
      <c r="L182" s="289" t="n">
        <v>131.34</v>
      </c>
      <c r="M182" s="289" t="n">
        <v>369.87</v>
      </c>
      <c r="N182" s="289" t="n">
        <v>131.76</v>
      </c>
      <c r="O182" s="289" t="n">
        <v>7.084</v>
      </c>
    </row>
    <row r="183" s="290" customFormat="true" ht="15.75" hidden="false" customHeight="false" outlineLevel="0" collapsed="false">
      <c r="A183" s="286" t="s">
        <v>273</v>
      </c>
      <c r="B183" s="288"/>
      <c r="C183" s="286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</row>
    <row r="184" s="290" customFormat="true" ht="15.75" hidden="false" customHeight="false" outlineLevel="0" collapsed="false">
      <c r="A184" s="286" t="s">
        <v>335</v>
      </c>
      <c r="B184" s="288" t="s">
        <v>227</v>
      </c>
      <c r="C184" s="286" t="n">
        <v>125</v>
      </c>
      <c r="D184" s="289" t="n">
        <v>21.08</v>
      </c>
      <c r="E184" s="289" t="n">
        <v>12.256</v>
      </c>
      <c r="F184" s="289" t="n">
        <v>19.08</v>
      </c>
      <c r="G184" s="289" t="n">
        <v>275.278</v>
      </c>
      <c r="H184" s="289" t="n">
        <v>0.07</v>
      </c>
      <c r="I184" s="289" t="n">
        <v>0.536</v>
      </c>
      <c r="J184" s="289" t="n">
        <v>79</v>
      </c>
      <c r="K184" s="289" t="n">
        <v>0.294</v>
      </c>
      <c r="L184" s="289" t="n">
        <v>181.1</v>
      </c>
      <c r="M184" s="289" t="n">
        <v>256.82</v>
      </c>
      <c r="N184" s="289" t="n">
        <v>28.68</v>
      </c>
      <c r="O184" s="289" t="n">
        <v>0.828</v>
      </c>
    </row>
    <row r="185" s="290" customFormat="true" ht="15.75" hidden="false" customHeight="false" outlineLevel="0" collapsed="false">
      <c r="A185" s="286" t="s">
        <v>153</v>
      </c>
      <c r="B185" s="288" t="s">
        <v>165</v>
      </c>
      <c r="C185" s="286" t="n">
        <v>125</v>
      </c>
      <c r="D185" s="289" t="n">
        <v>3.375</v>
      </c>
      <c r="E185" s="289" t="n">
        <v>3.125</v>
      </c>
      <c r="F185" s="289" t="n">
        <v>13.5</v>
      </c>
      <c r="G185" s="289" t="n">
        <v>98.75</v>
      </c>
      <c r="H185" s="289" t="n">
        <v>0.038</v>
      </c>
      <c r="I185" s="289" t="n">
        <v>1.125</v>
      </c>
      <c r="J185" s="289" t="n">
        <v>25</v>
      </c>
      <c r="K185" s="289"/>
      <c r="L185" s="289" t="n">
        <v>151.25</v>
      </c>
      <c r="M185" s="289" t="n">
        <v>117.5</v>
      </c>
      <c r="N185" s="289" t="n">
        <v>18.75</v>
      </c>
      <c r="O185" s="289" t="n">
        <v>0.125</v>
      </c>
    </row>
    <row r="186" s="290" customFormat="true" ht="15.75" hidden="false" customHeight="false" outlineLevel="0" collapsed="false">
      <c r="A186" s="286" t="s">
        <v>275</v>
      </c>
      <c r="B186" s="288"/>
      <c r="C186" s="286" t="n">
        <v>250</v>
      </c>
      <c r="D186" s="289" t="n">
        <v>24.455</v>
      </c>
      <c r="E186" s="289" t="n">
        <v>15.381</v>
      </c>
      <c r="F186" s="289" t="n">
        <v>32.58</v>
      </c>
      <c r="G186" s="289" t="n">
        <v>374.028</v>
      </c>
      <c r="H186" s="289" t="n">
        <v>0.108</v>
      </c>
      <c r="I186" s="289" t="n">
        <v>1.661</v>
      </c>
      <c r="J186" s="289" t="n">
        <v>104</v>
      </c>
      <c r="K186" s="289" t="n">
        <v>0.294</v>
      </c>
      <c r="L186" s="289" t="n">
        <v>332.35</v>
      </c>
      <c r="M186" s="289" t="n">
        <v>374.32</v>
      </c>
      <c r="N186" s="289" t="n">
        <v>47.43</v>
      </c>
      <c r="O186" s="289" t="n">
        <v>0.953</v>
      </c>
    </row>
    <row r="187" s="290" customFormat="true" ht="15.75" hidden="false" customHeight="false" outlineLevel="0" collapsed="false">
      <c r="A187" s="286" t="s">
        <v>29</v>
      </c>
      <c r="B187" s="288"/>
      <c r="C187" s="286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</row>
    <row r="188" s="290" customFormat="true" ht="15.75" hidden="false" customHeight="false" outlineLevel="0" collapsed="false">
      <c r="A188" s="286" t="s">
        <v>276</v>
      </c>
      <c r="B188" s="288" t="s">
        <v>277</v>
      </c>
      <c r="C188" s="286" t="n">
        <v>250</v>
      </c>
      <c r="D188" s="289" t="n">
        <v>2.795</v>
      </c>
      <c r="E188" s="289" t="n">
        <v>5.833</v>
      </c>
      <c r="F188" s="289" t="n">
        <v>13.926</v>
      </c>
      <c r="G188" s="289" t="n">
        <v>119.363</v>
      </c>
      <c r="H188" s="289" t="n">
        <v>0.158</v>
      </c>
      <c r="I188" s="289" t="n">
        <v>1</v>
      </c>
      <c r="J188" s="289" t="n">
        <v>12.5</v>
      </c>
      <c r="K188" s="289" t="n">
        <v>2.531</v>
      </c>
      <c r="L188" s="289" t="n">
        <v>11.056</v>
      </c>
      <c r="M188" s="289" t="n">
        <v>31.957</v>
      </c>
      <c r="N188" s="289" t="n">
        <v>5.102</v>
      </c>
      <c r="O188" s="289" t="n">
        <v>0.444</v>
      </c>
    </row>
    <row r="189" s="290" customFormat="true" ht="31.5" hidden="false" customHeight="false" outlineLevel="0" collapsed="false">
      <c r="A189" s="286" t="s">
        <v>336</v>
      </c>
      <c r="B189" s="288" t="s">
        <v>337</v>
      </c>
      <c r="C189" s="286" t="n">
        <v>90</v>
      </c>
      <c r="D189" s="289" t="n">
        <v>17.946</v>
      </c>
      <c r="E189" s="289" t="n">
        <v>14.555</v>
      </c>
      <c r="F189" s="289" t="n">
        <v>8.076</v>
      </c>
      <c r="G189" s="289" t="n">
        <v>235.015</v>
      </c>
      <c r="H189" s="289" t="n">
        <v>0.139</v>
      </c>
      <c r="I189" s="289" t="n">
        <v>0.12</v>
      </c>
      <c r="J189" s="289" t="n">
        <v>47</v>
      </c>
      <c r="K189" s="289" t="n">
        <v>2.738</v>
      </c>
      <c r="L189" s="289" t="n">
        <v>45.68</v>
      </c>
      <c r="M189" s="289" t="n">
        <v>193.61</v>
      </c>
      <c r="N189" s="289" t="n">
        <v>22.18</v>
      </c>
      <c r="O189" s="289" t="n">
        <v>2.509</v>
      </c>
    </row>
    <row r="190" s="290" customFormat="true" ht="31.5" hidden="false" customHeight="false" outlineLevel="0" collapsed="false">
      <c r="A190" s="286"/>
      <c r="B190" s="292" t="s">
        <v>230</v>
      </c>
      <c r="C190" s="291" t="n">
        <v>150</v>
      </c>
      <c r="D190" s="293" t="n">
        <v>2.28</v>
      </c>
      <c r="E190" s="293" t="n">
        <v>3.945</v>
      </c>
      <c r="F190" s="293" t="n">
        <v>23.745</v>
      </c>
      <c r="G190" s="293" t="n">
        <v>139.605</v>
      </c>
      <c r="H190" s="293" t="n">
        <v>0.026</v>
      </c>
      <c r="I190" s="293"/>
      <c r="J190" s="293" t="n">
        <v>20</v>
      </c>
      <c r="K190" s="293" t="n">
        <v>0.178</v>
      </c>
      <c r="L190" s="293" t="n">
        <v>4.846</v>
      </c>
      <c r="M190" s="293" t="n">
        <v>49.721</v>
      </c>
      <c r="N190" s="293" t="n">
        <v>16.065</v>
      </c>
      <c r="O190" s="293" t="n">
        <v>0.339</v>
      </c>
    </row>
    <row r="191" s="290" customFormat="true" ht="15.75" hidden="false" customHeight="false" outlineLevel="0" collapsed="false">
      <c r="A191" s="286" t="s">
        <v>162</v>
      </c>
      <c r="B191" s="288" t="s">
        <v>49</v>
      </c>
      <c r="C191" s="286" t="n">
        <v>180</v>
      </c>
      <c r="D191" s="289" t="n">
        <v>0.702</v>
      </c>
      <c r="E191" s="289" t="n">
        <v>0.054</v>
      </c>
      <c r="F191" s="289" t="n">
        <v>17.11</v>
      </c>
      <c r="G191" s="289" t="n">
        <v>72.78</v>
      </c>
      <c r="H191" s="289" t="n">
        <v>0.018</v>
      </c>
      <c r="I191" s="289" t="n">
        <v>0.72</v>
      </c>
      <c r="J191" s="289"/>
      <c r="K191" s="289" t="n">
        <v>0.99</v>
      </c>
      <c r="L191" s="289" t="n">
        <v>28.8</v>
      </c>
      <c r="M191" s="289" t="n">
        <v>26.28</v>
      </c>
      <c r="N191" s="289" t="n">
        <v>18.9</v>
      </c>
      <c r="O191" s="289" t="n">
        <v>0.6</v>
      </c>
    </row>
    <row r="192" s="290" customFormat="true" ht="15.75" hidden="false" customHeight="false" outlineLevel="0" collapsed="false">
      <c r="A192" s="286" t="n">
        <v>0</v>
      </c>
      <c r="B192" s="288" t="s">
        <v>25</v>
      </c>
      <c r="C192" s="286" t="n">
        <v>70</v>
      </c>
      <c r="D192" s="289" t="n">
        <v>5.53</v>
      </c>
      <c r="E192" s="289" t="n">
        <v>0.7</v>
      </c>
      <c r="F192" s="289" t="n">
        <v>33.81</v>
      </c>
      <c r="G192" s="289" t="n">
        <v>164.5</v>
      </c>
      <c r="H192" s="289" t="n">
        <v>0.112</v>
      </c>
      <c r="I192" s="289"/>
      <c r="J192" s="289"/>
      <c r="K192" s="289" t="n">
        <v>0.91</v>
      </c>
      <c r="L192" s="289" t="n">
        <v>16.1</v>
      </c>
      <c r="M192" s="289" t="n">
        <v>60.9</v>
      </c>
      <c r="N192" s="289" t="n">
        <v>23.1</v>
      </c>
      <c r="O192" s="289" t="n">
        <v>1.4</v>
      </c>
    </row>
    <row r="193" s="290" customFormat="true" ht="15.75" hidden="false" customHeight="false" outlineLevel="0" collapsed="false">
      <c r="A193" s="286" t="n">
        <v>0</v>
      </c>
      <c r="B193" s="288" t="s">
        <v>147</v>
      </c>
      <c r="C193" s="286" t="n">
        <v>100</v>
      </c>
      <c r="D193" s="289" t="n">
        <v>1.5</v>
      </c>
      <c r="E193" s="289" t="n">
        <v>0.5</v>
      </c>
      <c r="F193" s="289" t="n">
        <v>21</v>
      </c>
      <c r="G193" s="289" t="n">
        <v>96</v>
      </c>
      <c r="H193" s="289" t="n">
        <v>0.04</v>
      </c>
      <c r="I193" s="289" t="n">
        <v>10</v>
      </c>
      <c r="J193" s="289"/>
      <c r="K193" s="289" t="n">
        <v>0.4</v>
      </c>
      <c r="L193" s="289" t="n">
        <v>8</v>
      </c>
      <c r="M193" s="289" t="n">
        <v>28</v>
      </c>
      <c r="N193" s="289" t="n">
        <v>42</v>
      </c>
      <c r="O193" s="289" t="n">
        <v>0.6</v>
      </c>
    </row>
    <row r="194" s="290" customFormat="true" ht="15.75" hidden="false" customHeight="false" outlineLevel="0" collapsed="false">
      <c r="A194" s="291" t="s">
        <v>164</v>
      </c>
      <c r="B194" s="292"/>
      <c r="C194" s="291" t="n">
        <v>840</v>
      </c>
      <c r="D194" s="293" t="n">
        <v>30.753</v>
      </c>
      <c r="E194" s="293" t="n">
        <v>25.587</v>
      </c>
      <c r="F194" s="293" t="n">
        <v>117.667</v>
      </c>
      <c r="G194" s="293" t="n">
        <v>827.263</v>
      </c>
      <c r="H194" s="293" t="n">
        <v>0.493</v>
      </c>
      <c r="I194" s="293" t="n">
        <v>11.84</v>
      </c>
      <c r="J194" s="293" t="n">
        <v>79.5</v>
      </c>
      <c r="K194" s="293" t="n">
        <v>7.747</v>
      </c>
      <c r="L194" s="293" t="n">
        <v>114.482</v>
      </c>
      <c r="M194" s="293" t="n">
        <v>390.468</v>
      </c>
      <c r="N194" s="293" t="n">
        <v>127.347</v>
      </c>
      <c r="O194" s="293" t="n">
        <v>5.891</v>
      </c>
    </row>
    <row r="195" s="290" customFormat="true" ht="15.75" hidden="false" customHeight="false" outlineLevel="0" collapsed="false">
      <c r="A195" s="286" t="s">
        <v>205</v>
      </c>
      <c r="B195" s="288"/>
      <c r="C195" s="286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</row>
    <row r="196" s="290" customFormat="true" ht="15.75" hidden="false" customHeight="false" outlineLevel="0" collapsed="false">
      <c r="A196" s="286" t="s">
        <v>335</v>
      </c>
      <c r="B196" s="288" t="s">
        <v>227</v>
      </c>
      <c r="C196" s="286" t="n">
        <v>125</v>
      </c>
      <c r="D196" s="289" t="n">
        <v>21.08</v>
      </c>
      <c r="E196" s="289" t="n">
        <v>12.256</v>
      </c>
      <c r="F196" s="289" t="n">
        <v>19.08</v>
      </c>
      <c r="G196" s="289" t="n">
        <v>275.278</v>
      </c>
      <c r="H196" s="289" t="n">
        <v>0.07</v>
      </c>
      <c r="I196" s="289" t="n">
        <v>0.536</v>
      </c>
      <c r="J196" s="289" t="n">
        <v>79</v>
      </c>
      <c r="K196" s="289" t="n">
        <v>0.294</v>
      </c>
      <c r="L196" s="289" t="n">
        <v>181.1</v>
      </c>
      <c r="M196" s="289" t="n">
        <v>256.82</v>
      </c>
      <c r="N196" s="289" t="n">
        <v>28.68</v>
      </c>
      <c r="O196" s="289" t="n">
        <v>0.828</v>
      </c>
    </row>
    <row r="197" s="290" customFormat="true" ht="15.75" hidden="false" customHeight="false" outlineLevel="0" collapsed="false">
      <c r="A197" s="286" t="s">
        <v>153</v>
      </c>
      <c r="B197" s="288" t="s">
        <v>165</v>
      </c>
      <c r="C197" s="286" t="n">
        <v>125</v>
      </c>
      <c r="D197" s="289" t="n">
        <v>3.375</v>
      </c>
      <c r="E197" s="289" t="n">
        <v>3.125</v>
      </c>
      <c r="F197" s="289" t="n">
        <v>13.5</v>
      </c>
      <c r="G197" s="289" t="n">
        <v>98.75</v>
      </c>
      <c r="H197" s="289" t="n">
        <v>0.038</v>
      </c>
      <c r="I197" s="289" t="n">
        <v>1.125</v>
      </c>
      <c r="J197" s="289" t="n">
        <v>25</v>
      </c>
      <c r="K197" s="289"/>
      <c r="L197" s="289" t="n">
        <v>151.25</v>
      </c>
      <c r="M197" s="289" t="n">
        <v>117.5</v>
      </c>
      <c r="N197" s="289" t="n">
        <v>18.75</v>
      </c>
      <c r="O197" s="289" t="n">
        <v>0.125</v>
      </c>
    </row>
    <row r="198" s="290" customFormat="true" ht="15.75" hidden="false" customHeight="false" outlineLevel="0" collapsed="false">
      <c r="A198" s="286" t="s">
        <v>166</v>
      </c>
      <c r="B198" s="288"/>
      <c r="C198" s="286" t="n">
        <v>250</v>
      </c>
      <c r="D198" s="289" t="n">
        <v>24.455</v>
      </c>
      <c r="E198" s="289" t="n">
        <v>15.381</v>
      </c>
      <c r="F198" s="289" t="n">
        <v>32.58</v>
      </c>
      <c r="G198" s="289" t="n">
        <v>374.028</v>
      </c>
      <c r="H198" s="289" t="n">
        <v>0.108</v>
      </c>
      <c r="I198" s="289" t="n">
        <v>1.661</v>
      </c>
      <c r="J198" s="289" t="n">
        <v>104</v>
      </c>
      <c r="K198" s="289" t="n">
        <v>0.294</v>
      </c>
      <c r="L198" s="289" t="n">
        <v>332.35</v>
      </c>
      <c r="M198" s="289" t="n">
        <v>374.32</v>
      </c>
      <c r="N198" s="289" t="n">
        <v>47.43</v>
      </c>
      <c r="O198" s="289" t="n">
        <v>0.953</v>
      </c>
    </row>
    <row r="199" s="290" customFormat="true" ht="15.75" hidden="false" customHeight="false" outlineLevel="0" collapsed="false">
      <c r="A199" s="286" t="s">
        <v>338</v>
      </c>
      <c r="B199" s="288"/>
      <c r="C199" s="291" t="n">
        <v>1990</v>
      </c>
      <c r="D199" s="293" t="n">
        <v>99.5</v>
      </c>
      <c r="E199" s="293" t="n">
        <v>63.401</v>
      </c>
      <c r="F199" s="293" t="n">
        <v>261.671</v>
      </c>
      <c r="G199" s="293" t="n">
        <v>2037.894</v>
      </c>
      <c r="H199" s="293" t="n">
        <v>1.111</v>
      </c>
      <c r="I199" s="293" t="n">
        <v>56.579</v>
      </c>
      <c r="J199" s="293" t="n">
        <v>322.8</v>
      </c>
      <c r="K199" s="293" t="n">
        <v>10.967</v>
      </c>
      <c r="L199" s="293" t="n">
        <v>910.522</v>
      </c>
      <c r="M199" s="293" t="n">
        <v>1508.978</v>
      </c>
      <c r="N199" s="293" t="n">
        <v>353.967</v>
      </c>
      <c r="O199" s="293" t="n">
        <v>14.881</v>
      </c>
    </row>
    <row r="200" s="290" customFormat="true" ht="15.75" hidden="false" customHeight="false" outlineLevel="0" collapsed="false">
      <c r="A200" s="286" t="s">
        <v>232</v>
      </c>
      <c r="B200" s="288"/>
      <c r="C200" s="286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</row>
    <row r="201" s="290" customFormat="true" ht="31.5" hidden="false" customHeight="false" outlineLevel="0" collapsed="false">
      <c r="A201" s="286" t="s">
        <v>3</v>
      </c>
      <c r="B201" s="288" t="s">
        <v>4</v>
      </c>
      <c r="C201" s="286" t="s">
        <v>5</v>
      </c>
      <c r="D201" s="289" t="s">
        <v>6</v>
      </c>
      <c r="E201" s="289"/>
      <c r="F201" s="289"/>
      <c r="G201" s="289" t="s">
        <v>7</v>
      </c>
      <c r="H201" s="289" t="s">
        <v>8</v>
      </c>
      <c r="I201" s="289"/>
      <c r="J201" s="289"/>
      <c r="K201" s="289"/>
      <c r="L201" s="289" t="s">
        <v>9</v>
      </c>
      <c r="M201" s="289"/>
      <c r="N201" s="289"/>
      <c r="O201" s="289"/>
    </row>
    <row r="202" s="290" customFormat="true" ht="15.75" hidden="false" customHeight="false" outlineLevel="0" collapsed="false">
      <c r="A202" s="286"/>
      <c r="B202" s="288"/>
      <c r="C202" s="286"/>
      <c r="D202" s="289" t="s">
        <v>10</v>
      </c>
      <c r="E202" s="289" t="s">
        <v>11</v>
      </c>
      <c r="F202" s="289" t="s">
        <v>12</v>
      </c>
      <c r="G202" s="289"/>
      <c r="H202" s="289" t="s">
        <v>13</v>
      </c>
      <c r="I202" s="289" t="s">
        <v>14</v>
      </c>
      <c r="J202" s="289" t="s">
        <v>15</v>
      </c>
      <c r="K202" s="289" t="s">
        <v>16</v>
      </c>
      <c r="L202" s="289" t="s">
        <v>17</v>
      </c>
      <c r="M202" s="289" t="s">
        <v>18</v>
      </c>
      <c r="N202" s="289" t="s">
        <v>19</v>
      </c>
      <c r="O202" s="289" t="s">
        <v>20</v>
      </c>
    </row>
    <row r="203" s="290" customFormat="true" ht="15.75" hidden="false" customHeight="false" outlineLevel="0" collapsed="false">
      <c r="A203" s="286" t="s">
        <v>21</v>
      </c>
      <c r="B203" s="288"/>
      <c r="C203" s="286"/>
      <c r="D203" s="289"/>
      <c r="E203" s="289"/>
      <c r="F203" s="289"/>
      <c r="G203" s="289"/>
      <c r="H203" s="289"/>
      <c r="I203" s="289"/>
      <c r="J203" s="289"/>
      <c r="K203" s="289"/>
      <c r="L203" s="289"/>
      <c r="M203" s="289"/>
      <c r="N203" s="289"/>
      <c r="O203" s="289"/>
    </row>
    <row r="204" s="290" customFormat="true" ht="31.5" hidden="false" customHeight="false" outlineLevel="0" collapsed="false">
      <c r="A204" s="286" t="s">
        <v>179</v>
      </c>
      <c r="B204" s="288" t="s">
        <v>180</v>
      </c>
      <c r="C204" s="286" t="n">
        <v>60</v>
      </c>
      <c r="D204" s="289" t="n">
        <v>2.184</v>
      </c>
      <c r="E204" s="289" t="n">
        <v>5.61</v>
      </c>
      <c r="F204" s="289" t="n">
        <v>3.312</v>
      </c>
      <c r="G204" s="289" t="n">
        <v>73.404</v>
      </c>
      <c r="H204" s="289" t="n">
        <v>0.031</v>
      </c>
      <c r="I204" s="289" t="n">
        <v>2.448</v>
      </c>
      <c r="J204" s="289" t="n">
        <v>973.8</v>
      </c>
      <c r="K204" s="289" t="n">
        <v>1.982</v>
      </c>
      <c r="L204" s="289" t="n">
        <v>73.622</v>
      </c>
      <c r="M204" s="289" t="n">
        <v>65.015</v>
      </c>
      <c r="N204" s="289" t="n">
        <v>20.98</v>
      </c>
      <c r="O204" s="289" t="n">
        <v>0.401</v>
      </c>
    </row>
    <row r="205" s="290" customFormat="true" ht="15.75" hidden="false" customHeight="false" outlineLevel="0" collapsed="false">
      <c r="A205" s="286" t="n">
        <v>278</v>
      </c>
      <c r="B205" s="288" t="s">
        <v>339</v>
      </c>
      <c r="C205" s="286" t="n">
        <v>60</v>
      </c>
      <c r="D205" s="289" t="n">
        <v>8.944</v>
      </c>
      <c r="E205" s="289" t="n">
        <v>6.893</v>
      </c>
      <c r="F205" s="289" t="n">
        <v>8.3</v>
      </c>
      <c r="G205" s="289" t="n">
        <v>131.173</v>
      </c>
      <c r="H205" s="289" t="n">
        <v>0.078</v>
      </c>
      <c r="I205" s="289" t="n">
        <v>2</v>
      </c>
      <c r="J205" s="289"/>
      <c r="K205" s="289" t="n">
        <v>1.676</v>
      </c>
      <c r="L205" s="289" t="n">
        <v>15.86</v>
      </c>
      <c r="M205" s="289" t="n">
        <v>94.25</v>
      </c>
      <c r="N205" s="289" t="n">
        <v>14.66</v>
      </c>
      <c r="O205" s="289" t="n">
        <v>1.423</v>
      </c>
    </row>
    <row r="206" s="290" customFormat="true" ht="15.75" hidden="false" customHeight="false" outlineLevel="0" collapsed="false">
      <c r="A206" s="286" t="n">
        <v>330</v>
      </c>
      <c r="B206" s="288" t="s">
        <v>104</v>
      </c>
      <c r="C206" s="286" t="n">
        <v>50</v>
      </c>
      <c r="D206" s="289" t="n">
        <v>0.783</v>
      </c>
      <c r="E206" s="289" t="n">
        <v>1.352</v>
      </c>
      <c r="F206" s="289" t="n">
        <v>3.303</v>
      </c>
      <c r="G206" s="289" t="n">
        <v>28.83</v>
      </c>
      <c r="H206" s="289" t="n">
        <v>0.036</v>
      </c>
      <c r="I206" s="289" t="n">
        <v>0.065</v>
      </c>
      <c r="J206" s="289" t="n">
        <v>8.45</v>
      </c>
      <c r="K206" s="289" t="n">
        <v>0.099</v>
      </c>
      <c r="L206" s="289" t="n">
        <v>16.1</v>
      </c>
      <c r="M206" s="289" t="n">
        <v>12.25</v>
      </c>
      <c r="N206" s="289" t="n">
        <v>2.16</v>
      </c>
      <c r="O206" s="289" t="n">
        <v>0.09</v>
      </c>
    </row>
    <row r="207" s="290" customFormat="true" ht="15.75" hidden="false" customHeight="false" outlineLevel="0" collapsed="false">
      <c r="A207" s="286"/>
      <c r="B207" s="288" t="s">
        <v>280</v>
      </c>
      <c r="C207" s="286" t="n">
        <v>155</v>
      </c>
      <c r="D207" s="289" t="n">
        <v>4.765</v>
      </c>
      <c r="E207" s="289" t="n">
        <v>4.863</v>
      </c>
      <c r="F207" s="289" t="n">
        <v>21.478</v>
      </c>
      <c r="G207" s="289" t="n">
        <v>148.545</v>
      </c>
      <c r="H207" s="289" t="n">
        <v>0.162</v>
      </c>
      <c r="I207" s="289"/>
      <c r="J207" s="289" t="n">
        <v>20</v>
      </c>
      <c r="K207" s="289" t="n">
        <v>0.35</v>
      </c>
      <c r="L207" s="289" t="n">
        <v>9.822</v>
      </c>
      <c r="M207" s="289" t="n">
        <v>113.479</v>
      </c>
      <c r="N207" s="289" t="n">
        <v>75.067</v>
      </c>
      <c r="O207" s="289" t="n">
        <v>2.531</v>
      </c>
    </row>
    <row r="208" s="290" customFormat="true" ht="31.5" hidden="false" customHeight="false" outlineLevel="0" collapsed="false">
      <c r="A208" s="286"/>
      <c r="B208" s="288" t="s">
        <v>235</v>
      </c>
      <c r="C208" s="286" t="n">
        <v>180</v>
      </c>
      <c r="D208" s="289" t="n">
        <v>0.144</v>
      </c>
      <c r="E208" s="289" t="n">
        <v>0.144</v>
      </c>
      <c r="F208" s="289" t="n">
        <v>11.512</v>
      </c>
      <c r="G208" s="289" t="n">
        <v>48.841</v>
      </c>
      <c r="H208" s="289" t="n">
        <v>0.011</v>
      </c>
      <c r="I208" s="289" t="n">
        <v>3.609</v>
      </c>
      <c r="J208" s="289" t="n">
        <v>1.8</v>
      </c>
      <c r="K208" s="289" t="n">
        <v>0.072</v>
      </c>
      <c r="L208" s="289" t="n">
        <v>6.206</v>
      </c>
      <c r="M208" s="289" t="n">
        <v>4.702</v>
      </c>
      <c r="N208" s="289" t="n">
        <v>3.636</v>
      </c>
      <c r="O208" s="289" t="n">
        <v>0.89</v>
      </c>
    </row>
    <row r="209" s="290" customFormat="true" ht="15.75" hidden="false" customHeight="false" outlineLevel="0" collapsed="false">
      <c r="A209" s="286"/>
      <c r="B209" s="288" t="s">
        <v>25</v>
      </c>
      <c r="C209" s="286" t="n">
        <v>40</v>
      </c>
      <c r="D209" s="289" t="n">
        <v>3.16</v>
      </c>
      <c r="E209" s="289" t="n">
        <v>0.4</v>
      </c>
      <c r="F209" s="289" t="n">
        <v>19.32</v>
      </c>
      <c r="G209" s="289" t="n">
        <v>94</v>
      </c>
      <c r="H209" s="289" t="n">
        <v>0.064</v>
      </c>
      <c r="I209" s="289"/>
      <c r="J209" s="289"/>
      <c r="K209" s="289" t="n">
        <v>0.52</v>
      </c>
      <c r="L209" s="289" t="n">
        <v>9.2</v>
      </c>
      <c r="M209" s="289" t="n">
        <v>34.8</v>
      </c>
      <c r="N209" s="289" t="n">
        <v>13.2</v>
      </c>
      <c r="O209" s="289" t="n">
        <v>0.8</v>
      </c>
    </row>
    <row r="210" s="290" customFormat="true" ht="15.75" hidden="false" customHeight="false" outlineLevel="0" collapsed="false">
      <c r="A210" s="286"/>
      <c r="B210" s="288" t="s">
        <v>340</v>
      </c>
      <c r="C210" s="286" t="n">
        <v>25</v>
      </c>
      <c r="D210" s="289" t="n">
        <v>1.875</v>
      </c>
      <c r="E210" s="289" t="n">
        <v>2.45</v>
      </c>
      <c r="F210" s="289" t="n">
        <v>18.6</v>
      </c>
      <c r="G210" s="289" t="n">
        <v>104.25</v>
      </c>
      <c r="H210" s="289" t="n">
        <v>0.02</v>
      </c>
      <c r="I210" s="289"/>
      <c r="J210" s="289" t="n">
        <v>2.5</v>
      </c>
      <c r="K210" s="289"/>
      <c r="L210" s="289" t="n">
        <v>7.25</v>
      </c>
      <c r="M210" s="289" t="n">
        <v>22.5</v>
      </c>
      <c r="N210" s="289" t="n">
        <v>5</v>
      </c>
      <c r="O210" s="289" t="n">
        <v>0.525</v>
      </c>
    </row>
    <row r="211" s="290" customFormat="true" ht="15.75" hidden="false" customHeight="false" outlineLevel="0" collapsed="false">
      <c r="A211" s="286" t="s">
        <v>272</v>
      </c>
      <c r="B211" s="288"/>
      <c r="C211" s="286" t="n">
        <v>570</v>
      </c>
      <c r="D211" s="289" t="n">
        <v>21.855</v>
      </c>
      <c r="E211" s="289" t="n">
        <v>21.712</v>
      </c>
      <c r="F211" s="289" t="n">
        <v>85.825</v>
      </c>
      <c r="G211" s="289" t="n">
        <v>629.043</v>
      </c>
      <c r="H211" s="289" t="n">
        <v>0.401</v>
      </c>
      <c r="I211" s="289" t="n">
        <v>8.122</v>
      </c>
      <c r="J211" s="289" t="n">
        <v>1006.55</v>
      </c>
      <c r="K211" s="289" t="n">
        <v>4.699</v>
      </c>
      <c r="L211" s="289" t="n">
        <v>138.06</v>
      </c>
      <c r="M211" s="289" t="n">
        <v>346.995</v>
      </c>
      <c r="N211" s="289" t="n">
        <v>134.703</v>
      </c>
      <c r="O211" s="289" t="n">
        <v>6.66</v>
      </c>
    </row>
    <row r="212" s="290" customFormat="true" ht="15.75" hidden="false" customHeight="false" outlineLevel="0" collapsed="false">
      <c r="A212" s="286" t="s">
        <v>273</v>
      </c>
      <c r="B212" s="288"/>
      <c r="C212" s="286"/>
      <c r="D212" s="289"/>
      <c r="E212" s="289"/>
      <c r="F212" s="289"/>
      <c r="G212" s="289"/>
      <c r="H212" s="289"/>
      <c r="I212" s="289"/>
      <c r="J212" s="289"/>
      <c r="K212" s="289"/>
      <c r="L212" s="289"/>
      <c r="M212" s="289"/>
      <c r="N212" s="289"/>
      <c r="O212" s="289"/>
    </row>
    <row r="213" s="290" customFormat="true" ht="15.75" hidden="false" customHeight="false" outlineLevel="0" collapsed="false">
      <c r="A213" s="286" t="s">
        <v>314</v>
      </c>
      <c r="B213" s="288" t="s">
        <v>202</v>
      </c>
      <c r="C213" s="286" t="n">
        <v>125</v>
      </c>
      <c r="D213" s="289" t="n">
        <v>6.214</v>
      </c>
      <c r="E213" s="289" t="n">
        <v>2.366</v>
      </c>
      <c r="F213" s="289" t="n">
        <v>13.522</v>
      </c>
      <c r="G213" s="289" t="n">
        <v>100.238</v>
      </c>
      <c r="H213" s="289" t="n">
        <v>0.019</v>
      </c>
      <c r="I213" s="289" t="n">
        <v>0.564</v>
      </c>
      <c r="J213" s="289" t="n">
        <v>9.4</v>
      </c>
      <c r="K213" s="289"/>
      <c r="L213" s="289" t="n">
        <v>112.8</v>
      </c>
      <c r="M213" s="289" t="n">
        <v>84.6</v>
      </c>
      <c r="N213" s="289" t="n">
        <v>13.16</v>
      </c>
      <c r="O213" s="289" t="n">
        <v>0.121</v>
      </c>
    </row>
    <row r="214" s="290" customFormat="true" ht="15.75" hidden="false" customHeight="false" outlineLevel="0" collapsed="false">
      <c r="A214" s="286" t="s">
        <v>153</v>
      </c>
      <c r="B214" s="288" t="s">
        <v>165</v>
      </c>
      <c r="C214" s="286" t="n">
        <v>125</v>
      </c>
      <c r="D214" s="289" t="n">
        <v>3.375</v>
      </c>
      <c r="E214" s="289" t="n">
        <v>3.125</v>
      </c>
      <c r="F214" s="289" t="n">
        <v>13.5</v>
      </c>
      <c r="G214" s="289" t="n">
        <v>98.75</v>
      </c>
      <c r="H214" s="289" t="n">
        <v>0.038</v>
      </c>
      <c r="I214" s="289" t="n">
        <v>1.125</v>
      </c>
      <c r="J214" s="289" t="n">
        <v>25</v>
      </c>
      <c r="K214" s="289"/>
      <c r="L214" s="289" t="n">
        <v>151.25</v>
      </c>
      <c r="M214" s="289" t="n">
        <v>117.5</v>
      </c>
      <c r="N214" s="289" t="n">
        <v>18.75</v>
      </c>
      <c r="O214" s="289" t="n">
        <v>0.125</v>
      </c>
    </row>
    <row r="215" s="290" customFormat="true" ht="15.75" hidden="false" customHeight="false" outlineLevel="0" collapsed="false">
      <c r="A215" s="286" t="s">
        <v>275</v>
      </c>
      <c r="B215" s="288"/>
      <c r="C215" s="286" t="n">
        <v>250</v>
      </c>
      <c r="D215" s="289" t="n">
        <v>9.589</v>
      </c>
      <c r="E215" s="289" t="n">
        <v>5.491</v>
      </c>
      <c r="F215" s="289" t="n">
        <v>27.022</v>
      </c>
      <c r="G215" s="289" t="n">
        <v>198.988</v>
      </c>
      <c r="H215" s="289" t="n">
        <v>0.056</v>
      </c>
      <c r="I215" s="289" t="n">
        <v>1.689</v>
      </c>
      <c r="J215" s="289" t="n">
        <v>34.4</v>
      </c>
      <c r="K215" s="289"/>
      <c r="L215" s="289" t="n">
        <v>264.05</v>
      </c>
      <c r="M215" s="289" t="n">
        <v>202.1</v>
      </c>
      <c r="N215" s="289" t="n">
        <v>31.91</v>
      </c>
      <c r="O215" s="289" t="n">
        <v>0.246</v>
      </c>
    </row>
    <row r="216" s="290" customFormat="true" ht="15.75" hidden="false" customHeight="false" outlineLevel="0" collapsed="false">
      <c r="A216" s="286" t="s">
        <v>29</v>
      </c>
      <c r="B216" s="288"/>
      <c r="C216" s="286"/>
      <c r="D216" s="289"/>
      <c r="E216" s="289"/>
      <c r="F216" s="289"/>
      <c r="G216" s="289"/>
      <c r="H216" s="289"/>
      <c r="I216" s="289"/>
      <c r="J216" s="289"/>
      <c r="K216" s="289"/>
      <c r="L216" s="289"/>
      <c r="M216" s="289"/>
      <c r="N216" s="289"/>
      <c r="O216" s="289"/>
    </row>
    <row r="217" s="290" customFormat="true" ht="15.75" hidden="false" customHeight="false" outlineLevel="0" collapsed="false">
      <c r="A217" s="286" t="s">
        <v>236</v>
      </c>
      <c r="B217" s="288" t="s">
        <v>237</v>
      </c>
      <c r="C217" s="286" t="n">
        <v>60</v>
      </c>
      <c r="D217" s="289" t="n">
        <v>1.549</v>
      </c>
      <c r="E217" s="289" t="n">
        <v>4.063</v>
      </c>
      <c r="F217" s="289" t="n">
        <v>8.71</v>
      </c>
      <c r="G217" s="289" t="n">
        <v>78.664</v>
      </c>
      <c r="H217" s="289" t="n">
        <v>0.037</v>
      </c>
      <c r="I217" s="289" t="n">
        <v>12.35</v>
      </c>
      <c r="J217" s="289"/>
      <c r="K217" s="289" t="n">
        <v>1.977</v>
      </c>
      <c r="L217" s="289" t="n">
        <v>26.74</v>
      </c>
      <c r="M217" s="289" t="n">
        <v>36.76</v>
      </c>
      <c r="N217" s="289" t="n">
        <v>19.16</v>
      </c>
      <c r="O217" s="289" t="n">
        <v>1.095</v>
      </c>
    </row>
    <row r="218" s="290" customFormat="true" ht="15.75" hidden="false" customHeight="false" outlineLevel="0" collapsed="false">
      <c r="A218" s="286" t="s">
        <v>341</v>
      </c>
      <c r="B218" s="288" t="s">
        <v>342</v>
      </c>
      <c r="C218" s="286" t="n">
        <v>250</v>
      </c>
      <c r="D218" s="289" t="n">
        <v>2.47</v>
      </c>
      <c r="E218" s="289" t="n">
        <v>5.285</v>
      </c>
      <c r="F218" s="289" t="n">
        <v>15.61</v>
      </c>
      <c r="G218" s="289" t="n">
        <v>120.155</v>
      </c>
      <c r="H218" s="289" t="n">
        <v>0.045</v>
      </c>
      <c r="I218" s="289" t="n">
        <v>1.5</v>
      </c>
      <c r="J218" s="289" t="n">
        <v>200</v>
      </c>
      <c r="K218" s="289" t="n">
        <v>2.56</v>
      </c>
      <c r="L218" s="289" t="n">
        <v>12.36</v>
      </c>
      <c r="M218" s="289" t="n">
        <v>29.363</v>
      </c>
      <c r="N218" s="289" t="n">
        <v>8.565</v>
      </c>
      <c r="O218" s="289" t="n">
        <v>0.492</v>
      </c>
    </row>
    <row r="219" s="290" customFormat="true" ht="15.75" hidden="false" customHeight="false" outlineLevel="0" collapsed="false">
      <c r="A219" s="286" t="s">
        <v>343</v>
      </c>
      <c r="B219" s="288" t="s">
        <v>344</v>
      </c>
      <c r="C219" s="286" t="n">
        <v>80</v>
      </c>
      <c r="D219" s="289" t="n">
        <v>10.482</v>
      </c>
      <c r="E219" s="289" t="n">
        <v>0.57</v>
      </c>
      <c r="F219" s="289" t="n">
        <v>12.162</v>
      </c>
      <c r="G219" s="289" t="n">
        <v>95.87</v>
      </c>
      <c r="H219" s="289" t="n">
        <v>0.089</v>
      </c>
      <c r="I219" s="289" t="n">
        <v>0.53</v>
      </c>
      <c r="J219" s="289" t="n">
        <v>5.3</v>
      </c>
      <c r="K219" s="289" t="n">
        <v>0.811</v>
      </c>
      <c r="L219" s="289" t="n">
        <v>22.63</v>
      </c>
      <c r="M219" s="289" t="n">
        <v>134.15</v>
      </c>
      <c r="N219" s="289" t="n">
        <v>24.5</v>
      </c>
      <c r="O219" s="289" t="n">
        <v>0.838</v>
      </c>
    </row>
    <row r="220" s="290" customFormat="true" ht="15.75" hidden="false" customHeight="false" outlineLevel="0" collapsed="false">
      <c r="A220" s="286" t="s">
        <v>332</v>
      </c>
      <c r="B220" s="288" t="s">
        <v>104</v>
      </c>
      <c r="C220" s="286" t="n">
        <v>30</v>
      </c>
      <c r="D220" s="289" t="n">
        <v>0.424</v>
      </c>
      <c r="E220" s="289" t="n">
        <v>1.226</v>
      </c>
      <c r="F220" s="289" t="n">
        <v>1.686</v>
      </c>
      <c r="G220" s="289" t="n">
        <v>19.64</v>
      </c>
      <c r="H220" s="289" t="n">
        <v>0.018</v>
      </c>
      <c r="I220" s="289" t="n">
        <v>0.032</v>
      </c>
      <c r="J220" s="289" t="n">
        <v>8</v>
      </c>
      <c r="K220" s="289" t="n">
        <v>0.054</v>
      </c>
      <c r="L220" s="289" t="n">
        <v>7.4</v>
      </c>
      <c r="M220" s="289" t="n">
        <v>6.6</v>
      </c>
      <c r="N220" s="289" t="n">
        <v>1.04</v>
      </c>
      <c r="O220" s="289" t="n">
        <v>0.04</v>
      </c>
    </row>
    <row r="221" s="290" customFormat="true" ht="15.75" hidden="false" customHeight="false" outlineLevel="0" collapsed="false">
      <c r="A221" s="286" t="s">
        <v>345</v>
      </c>
      <c r="B221" s="288" t="s">
        <v>334</v>
      </c>
      <c r="C221" s="286" t="n">
        <v>150</v>
      </c>
      <c r="D221" s="289" t="n">
        <v>2.98</v>
      </c>
      <c r="E221" s="289" t="n">
        <v>4.213</v>
      </c>
      <c r="F221" s="289" t="n">
        <v>24.026</v>
      </c>
      <c r="G221" s="289" t="n">
        <v>146.235</v>
      </c>
      <c r="H221" s="289" t="n">
        <v>0.177</v>
      </c>
      <c r="I221" s="289" t="n">
        <v>29.4</v>
      </c>
      <c r="J221" s="289" t="n">
        <v>20</v>
      </c>
      <c r="K221" s="289" t="n">
        <v>0.197</v>
      </c>
      <c r="L221" s="289" t="n">
        <v>19.58</v>
      </c>
      <c r="M221" s="289" t="n">
        <v>87.51</v>
      </c>
      <c r="N221" s="289" t="n">
        <v>34.03</v>
      </c>
      <c r="O221" s="289" t="n">
        <v>1.362</v>
      </c>
    </row>
    <row r="222" s="290" customFormat="true" ht="15.75" hidden="false" customHeight="false" outlineLevel="0" collapsed="false">
      <c r="A222" s="286" t="s">
        <v>293</v>
      </c>
      <c r="B222" s="288" t="s">
        <v>49</v>
      </c>
      <c r="C222" s="286" t="n">
        <v>180</v>
      </c>
      <c r="D222" s="289" t="n">
        <v>0.702</v>
      </c>
      <c r="E222" s="289" t="n">
        <v>0.054</v>
      </c>
      <c r="F222" s="289" t="n">
        <v>23.098</v>
      </c>
      <c r="G222" s="289" t="n">
        <v>96.72</v>
      </c>
      <c r="H222" s="289" t="n">
        <v>0.018</v>
      </c>
      <c r="I222" s="289" t="n">
        <v>0.72</v>
      </c>
      <c r="J222" s="289"/>
      <c r="K222" s="289" t="n">
        <v>0.99</v>
      </c>
      <c r="L222" s="289" t="n">
        <v>28.8</v>
      </c>
      <c r="M222" s="289" t="n">
        <v>26.28</v>
      </c>
      <c r="N222" s="289" t="n">
        <v>18.9</v>
      </c>
      <c r="O222" s="289" t="n">
        <v>0.618</v>
      </c>
    </row>
    <row r="223" s="290" customFormat="true" ht="15.75" hidden="false" customHeight="false" outlineLevel="0" collapsed="false">
      <c r="A223" s="286" t="n">
        <v>0</v>
      </c>
      <c r="B223" s="288" t="s">
        <v>25</v>
      </c>
      <c r="C223" s="286" t="n">
        <v>70</v>
      </c>
      <c r="D223" s="289" t="n">
        <v>5.53</v>
      </c>
      <c r="E223" s="289" t="n">
        <v>0.7</v>
      </c>
      <c r="F223" s="289" t="n">
        <v>33.81</v>
      </c>
      <c r="G223" s="289" t="n">
        <v>164.5</v>
      </c>
      <c r="H223" s="289" t="n">
        <v>0.112</v>
      </c>
      <c r="I223" s="289"/>
      <c r="J223" s="289"/>
      <c r="K223" s="289" t="n">
        <v>0.91</v>
      </c>
      <c r="L223" s="289" t="n">
        <v>16.1</v>
      </c>
      <c r="M223" s="289" t="n">
        <v>60.9</v>
      </c>
      <c r="N223" s="289" t="n">
        <v>23.1</v>
      </c>
      <c r="O223" s="289" t="n">
        <v>1.4</v>
      </c>
    </row>
    <row r="224" s="290" customFormat="true" ht="15.75" hidden="false" customHeight="false" outlineLevel="0" collapsed="false">
      <c r="A224" s="286" t="s">
        <v>164</v>
      </c>
      <c r="B224" s="288"/>
      <c r="C224" s="286" t="n">
        <v>820</v>
      </c>
      <c r="D224" s="289" t="n">
        <v>24.137</v>
      </c>
      <c r="E224" s="289" t="n">
        <v>16.111</v>
      </c>
      <c r="F224" s="289" t="n">
        <v>119.102</v>
      </c>
      <c r="G224" s="289" t="n">
        <v>721.784</v>
      </c>
      <c r="H224" s="289" t="n">
        <v>0.496</v>
      </c>
      <c r="I224" s="289" t="n">
        <v>44.532</v>
      </c>
      <c r="J224" s="289" t="n">
        <v>233.3</v>
      </c>
      <c r="K224" s="289" t="n">
        <v>7.499</v>
      </c>
      <c r="L224" s="289" t="n">
        <v>133.61</v>
      </c>
      <c r="M224" s="289" t="n">
        <v>381.563</v>
      </c>
      <c r="N224" s="289" t="n">
        <v>129.295</v>
      </c>
      <c r="O224" s="289" t="n">
        <v>5.845</v>
      </c>
    </row>
    <row r="225" s="290" customFormat="true" ht="15.75" hidden="false" customHeight="false" outlineLevel="0" collapsed="false">
      <c r="A225" s="286" t="s">
        <v>205</v>
      </c>
      <c r="B225" s="288"/>
      <c r="C225" s="286"/>
      <c r="D225" s="289"/>
      <c r="E225" s="289"/>
      <c r="F225" s="289"/>
      <c r="G225" s="289"/>
      <c r="H225" s="289"/>
      <c r="I225" s="289"/>
      <c r="J225" s="289"/>
      <c r="K225" s="289"/>
      <c r="L225" s="289"/>
      <c r="M225" s="289"/>
      <c r="N225" s="289"/>
      <c r="O225" s="289"/>
    </row>
    <row r="226" s="290" customFormat="true" ht="15.75" hidden="false" customHeight="false" outlineLevel="0" collapsed="false">
      <c r="A226" s="286" t="s">
        <v>314</v>
      </c>
      <c r="B226" s="288" t="s">
        <v>202</v>
      </c>
      <c r="C226" s="286" t="n">
        <v>125</v>
      </c>
      <c r="D226" s="289" t="n">
        <v>6.214</v>
      </c>
      <c r="E226" s="289" t="n">
        <v>2.366</v>
      </c>
      <c r="F226" s="289" t="n">
        <v>13.522</v>
      </c>
      <c r="G226" s="289" t="n">
        <v>100.238</v>
      </c>
      <c r="H226" s="289" t="n">
        <v>0.019</v>
      </c>
      <c r="I226" s="289" t="n">
        <v>0.564</v>
      </c>
      <c r="J226" s="289" t="n">
        <v>9.4</v>
      </c>
      <c r="K226" s="289"/>
      <c r="L226" s="289" t="n">
        <v>112.8</v>
      </c>
      <c r="M226" s="289" t="n">
        <v>84.6</v>
      </c>
      <c r="N226" s="289" t="n">
        <v>13.16</v>
      </c>
      <c r="O226" s="289" t="n">
        <v>0.121</v>
      </c>
    </row>
    <row r="227" s="290" customFormat="true" ht="15.75" hidden="false" customHeight="false" outlineLevel="0" collapsed="false">
      <c r="A227" s="286" t="s">
        <v>153</v>
      </c>
      <c r="B227" s="288" t="s">
        <v>165</v>
      </c>
      <c r="C227" s="286" t="n">
        <v>125</v>
      </c>
      <c r="D227" s="289" t="n">
        <v>3.375</v>
      </c>
      <c r="E227" s="289" t="n">
        <v>3.125</v>
      </c>
      <c r="F227" s="289" t="n">
        <v>13.5</v>
      </c>
      <c r="G227" s="289" t="n">
        <v>98.75</v>
      </c>
      <c r="H227" s="289" t="n">
        <v>0.038</v>
      </c>
      <c r="I227" s="289" t="n">
        <v>1.125</v>
      </c>
      <c r="J227" s="289" t="n">
        <v>25</v>
      </c>
      <c r="K227" s="289"/>
      <c r="L227" s="289" t="n">
        <v>151.25</v>
      </c>
      <c r="M227" s="289" t="n">
        <v>117.5</v>
      </c>
      <c r="N227" s="289" t="n">
        <v>18.75</v>
      </c>
      <c r="O227" s="289" t="n">
        <v>0.125</v>
      </c>
    </row>
    <row r="228" s="290" customFormat="true" ht="15.75" hidden="false" customHeight="false" outlineLevel="0" collapsed="false">
      <c r="A228" s="286" t="s">
        <v>166</v>
      </c>
      <c r="B228" s="288"/>
      <c r="C228" s="286" t="n">
        <v>250</v>
      </c>
      <c r="D228" s="289" t="n">
        <v>9.589</v>
      </c>
      <c r="E228" s="289" t="n">
        <v>5.491</v>
      </c>
      <c r="F228" s="289" t="n">
        <v>27.022</v>
      </c>
      <c r="G228" s="289" t="n">
        <v>198.988</v>
      </c>
      <c r="H228" s="289" t="n">
        <v>0.056</v>
      </c>
      <c r="I228" s="289" t="n">
        <v>1.689</v>
      </c>
      <c r="J228" s="289" t="n">
        <v>34.4</v>
      </c>
      <c r="K228" s="289"/>
      <c r="L228" s="289" t="n">
        <v>264.05</v>
      </c>
      <c r="M228" s="289" t="n">
        <v>202.1</v>
      </c>
      <c r="N228" s="289" t="n">
        <v>31.91</v>
      </c>
      <c r="O228" s="289" t="n">
        <v>0.246</v>
      </c>
    </row>
    <row r="229" s="290" customFormat="true" ht="15.75" hidden="false" customHeight="false" outlineLevel="0" collapsed="false">
      <c r="A229" s="286" t="s">
        <v>346</v>
      </c>
      <c r="B229" s="288"/>
      <c r="C229" s="286" t="n">
        <v>1890</v>
      </c>
      <c r="D229" s="289" t="n">
        <v>65.17</v>
      </c>
      <c r="E229" s="289" t="n">
        <v>48.805</v>
      </c>
      <c r="F229" s="289" t="n">
        <v>258.971</v>
      </c>
      <c r="G229" s="289" t="n">
        <v>1748.803</v>
      </c>
      <c r="H229" s="289" t="n">
        <v>1.009</v>
      </c>
      <c r="I229" s="289" t="n">
        <v>56.032</v>
      </c>
      <c r="J229" s="289" t="n">
        <v>1308.65</v>
      </c>
      <c r="K229" s="289" t="n">
        <v>12.198</v>
      </c>
      <c r="L229" s="289" t="n">
        <v>799.77</v>
      </c>
      <c r="M229" s="289" t="n">
        <v>1132.758</v>
      </c>
      <c r="N229" s="289" t="n">
        <v>327.818</v>
      </c>
      <c r="O229" s="289" t="n">
        <v>12.997</v>
      </c>
    </row>
    <row r="230" s="290" customFormat="true" ht="15.75" hidden="false" customHeight="false" outlineLevel="0" collapsed="false">
      <c r="A230" s="286" t="s">
        <v>243</v>
      </c>
      <c r="B230" s="288"/>
      <c r="C230" s="286"/>
      <c r="D230" s="289"/>
      <c r="E230" s="289"/>
      <c r="F230" s="289"/>
      <c r="G230" s="289"/>
      <c r="H230" s="289"/>
      <c r="I230" s="289"/>
      <c r="J230" s="289"/>
      <c r="K230" s="289"/>
      <c r="L230" s="289"/>
      <c r="M230" s="289"/>
      <c r="N230" s="289"/>
      <c r="O230" s="289"/>
    </row>
    <row r="231" s="290" customFormat="true" ht="31.5" hidden="false" customHeight="false" outlineLevel="0" collapsed="false">
      <c r="A231" s="286" t="s">
        <v>3</v>
      </c>
      <c r="B231" s="288" t="s">
        <v>4</v>
      </c>
      <c r="C231" s="286" t="s">
        <v>5</v>
      </c>
      <c r="D231" s="289" t="s">
        <v>6</v>
      </c>
      <c r="E231" s="289"/>
      <c r="F231" s="289"/>
      <c r="G231" s="289" t="s">
        <v>7</v>
      </c>
      <c r="H231" s="289" t="s">
        <v>8</v>
      </c>
      <c r="I231" s="289"/>
      <c r="J231" s="289"/>
      <c r="K231" s="289"/>
      <c r="L231" s="289" t="s">
        <v>9</v>
      </c>
      <c r="M231" s="289"/>
      <c r="N231" s="289"/>
      <c r="O231" s="289"/>
    </row>
    <row r="232" s="290" customFormat="true" ht="15.75" hidden="false" customHeight="false" outlineLevel="0" collapsed="false">
      <c r="A232" s="286"/>
      <c r="B232" s="288"/>
      <c r="C232" s="286"/>
      <c r="D232" s="289" t="s">
        <v>10</v>
      </c>
      <c r="E232" s="289" t="s">
        <v>11</v>
      </c>
      <c r="F232" s="289" t="s">
        <v>12</v>
      </c>
      <c r="G232" s="289"/>
      <c r="H232" s="289" t="s">
        <v>13</v>
      </c>
      <c r="I232" s="289" t="s">
        <v>14</v>
      </c>
      <c r="J232" s="289" t="s">
        <v>15</v>
      </c>
      <c r="K232" s="289" t="s">
        <v>16</v>
      </c>
      <c r="L232" s="289" t="s">
        <v>17</v>
      </c>
      <c r="M232" s="289" t="s">
        <v>18</v>
      </c>
      <c r="N232" s="289" t="s">
        <v>19</v>
      </c>
      <c r="O232" s="289" t="s">
        <v>20</v>
      </c>
    </row>
    <row r="233" s="290" customFormat="true" ht="15.75" hidden="false" customHeight="false" outlineLevel="0" collapsed="false">
      <c r="A233" s="286" t="s">
        <v>21</v>
      </c>
      <c r="B233" s="288"/>
      <c r="C233" s="286"/>
      <c r="D233" s="289"/>
      <c r="E233" s="289"/>
      <c r="F233" s="289"/>
      <c r="G233" s="289"/>
      <c r="H233" s="289"/>
      <c r="I233" s="289"/>
      <c r="J233" s="289"/>
      <c r="K233" s="289"/>
      <c r="L233" s="289"/>
      <c r="M233" s="289"/>
      <c r="N233" s="289"/>
      <c r="O233" s="289"/>
    </row>
    <row r="234" s="290" customFormat="true" ht="15.75" hidden="false" customHeight="false" outlineLevel="0" collapsed="false">
      <c r="A234" s="286" t="s">
        <v>347</v>
      </c>
      <c r="B234" s="288" t="s">
        <v>348</v>
      </c>
      <c r="C234" s="286" t="n">
        <v>160</v>
      </c>
      <c r="D234" s="289" t="n">
        <v>25.152</v>
      </c>
      <c r="E234" s="289" t="n">
        <v>16.553</v>
      </c>
      <c r="F234" s="289" t="n">
        <v>39.69</v>
      </c>
      <c r="G234" s="289" t="n">
        <v>414.147</v>
      </c>
      <c r="H234" s="289" t="n">
        <v>0.112</v>
      </c>
      <c r="I234" s="289" t="n">
        <v>0.633</v>
      </c>
      <c r="J234" s="289" t="n">
        <v>102.5</v>
      </c>
      <c r="K234" s="289" t="n">
        <v>0.5</v>
      </c>
      <c r="L234" s="289" t="n">
        <v>226.47</v>
      </c>
      <c r="M234" s="289" t="n">
        <v>323.01</v>
      </c>
      <c r="N234" s="289" t="n">
        <v>41.35</v>
      </c>
      <c r="O234" s="289" t="n">
        <v>1.525</v>
      </c>
    </row>
    <row r="235" s="290" customFormat="true" ht="15.75" hidden="false" customHeight="false" outlineLevel="0" collapsed="false">
      <c r="A235" s="286"/>
      <c r="B235" s="288" t="s">
        <v>349</v>
      </c>
      <c r="C235" s="286" t="n">
        <v>15</v>
      </c>
      <c r="D235" s="289" t="n">
        <v>1.08</v>
      </c>
      <c r="E235" s="289" t="n">
        <v>1.275</v>
      </c>
      <c r="F235" s="289" t="n">
        <v>8.325</v>
      </c>
      <c r="G235" s="289" t="n">
        <v>49.2</v>
      </c>
      <c r="H235" s="289" t="n">
        <v>0.009</v>
      </c>
      <c r="I235" s="289" t="n">
        <v>0.15</v>
      </c>
      <c r="J235" s="289" t="n">
        <v>6.3</v>
      </c>
      <c r="K235" s="289"/>
      <c r="L235" s="289" t="n">
        <v>46.05</v>
      </c>
      <c r="M235" s="289" t="n">
        <v>32.85</v>
      </c>
      <c r="N235" s="289" t="n">
        <v>5.1</v>
      </c>
      <c r="O235" s="289" t="n">
        <v>0.03</v>
      </c>
    </row>
    <row r="236" s="290" customFormat="true" ht="15.75" hidden="false" customHeight="false" outlineLevel="0" collapsed="false">
      <c r="A236" s="286"/>
      <c r="B236" s="288" t="s">
        <v>25</v>
      </c>
      <c r="C236" s="286" t="n">
        <v>40</v>
      </c>
      <c r="D236" s="289" t="n">
        <v>3.16</v>
      </c>
      <c r="E236" s="289" t="n">
        <v>0.4</v>
      </c>
      <c r="F236" s="289" t="n">
        <v>19.32</v>
      </c>
      <c r="G236" s="289" t="n">
        <v>94</v>
      </c>
      <c r="H236" s="289" t="n">
        <v>0.064</v>
      </c>
      <c r="I236" s="289"/>
      <c r="J236" s="289"/>
      <c r="K236" s="289" t="n">
        <v>0.52</v>
      </c>
      <c r="L236" s="289" t="n">
        <v>9.2</v>
      </c>
      <c r="M236" s="289" t="n">
        <v>34.8</v>
      </c>
      <c r="N236" s="289" t="n">
        <v>13.2</v>
      </c>
      <c r="O236" s="289" t="n">
        <v>0.8</v>
      </c>
    </row>
    <row r="237" s="290" customFormat="true" ht="15.75" hidden="false" customHeight="false" outlineLevel="0" collapsed="false">
      <c r="A237" s="286" t="s">
        <v>148</v>
      </c>
      <c r="B237" s="288" t="s">
        <v>24</v>
      </c>
      <c r="C237" s="286" t="n">
        <v>180</v>
      </c>
      <c r="D237" s="289" t="n">
        <v>3.59</v>
      </c>
      <c r="E237" s="289" t="n">
        <v>2.85</v>
      </c>
      <c r="F237" s="289" t="n">
        <v>14.708</v>
      </c>
      <c r="G237" s="289" t="n">
        <v>100.06</v>
      </c>
      <c r="H237" s="289" t="n">
        <v>0.022</v>
      </c>
      <c r="I237" s="289" t="n">
        <v>0.54</v>
      </c>
      <c r="J237" s="289" t="n">
        <v>9.12</v>
      </c>
      <c r="K237" s="289" t="n">
        <v>0.012</v>
      </c>
      <c r="L237" s="289" t="n">
        <v>113.12</v>
      </c>
      <c r="M237" s="289" t="n">
        <v>107.2</v>
      </c>
      <c r="N237" s="289" t="n">
        <v>29.6</v>
      </c>
      <c r="O237" s="289" t="n">
        <v>1</v>
      </c>
    </row>
    <row r="238" s="290" customFormat="true" ht="15.75" hidden="false" customHeight="false" outlineLevel="0" collapsed="false">
      <c r="A238" s="291"/>
      <c r="B238" s="292" t="s">
        <v>147</v>
      </c>
      <c r="C238" s="291" t="n">
        <v>180</v>
      </c>
      <c r="D238" s="293" t="n">
        <v>2.7</v>
      </c>
      <c r="E238" s="293" t="n">
        <v>0.9</v>
      </c>
      <c r="F238" s="293" t="n">
        <v>37.8</v>
      </c>
      <c r="G238" s="293" t="n">
        <v>172.8</v>
      </c>
      <c r="H238" s="293" t="n">
        <v>0.072</v>
      </c>
      <c r="I238" s="293" t="n">
        <v>18</v>
      </c>
      <c r="J238" s="293"/>
      <c r="K238" s="293" t="n">
        <v>0.72</v>
      </c>
      <c r="L238" s="293" t="n">
        <v>14.4</v>
      </c>
      <c r="M238" s="293" t="n">
        <v>50.4</v>
      </c>
      <c r="N238" s="293" t="n">
        <v>75.6</v>
      </c>
      <c r="O238" s="293" t="n">
        <v>1.08</v>
      </c>
    </row>
    <row r="239" s="290" customFormat="true" ht="15.75" hidden="false" customHeight="false" outlineLevel="0" collapsed="false">
      <c r="A239" s="291" t="s">
        <v>272</v>
      </c>
      <c r="B239" s="292"/>
      <c r="C239" s="291" t="n">
        <v>575</v>
      </c>
      <c r="D239" s="293" t="n">
        <v>35.682</v>
      </c>
      <c r="E239" s="293" t="n">
        <v>21.978</v>
      </c>
      <c r="F239" s="293" t="n">
        <v>119.843</v>
      </c>
      <c r="G239" s="293" t="n">
        <v>830.207</v>
      </c>
      <c r="H239" s="293" t="n">
        <v>0.279</v>
      </c>
      <c r="I239" s="293" t="n">
        <v>19.323</v>
      </c>
      <c r="J239" s="293" t="n">
        <v>117.92</v>
      </c>
      <c r="K239" s="293" t="n">
        <v>1.752</v>
      </c>
      <c r="L239" s="293" t="n">
        <v>409.24</v>
      </c>
      <c r="M239" s="293" t="n">
        <v>548.26</v>
      </c>
      <c r="N239" s="293" t="n">
        <v>164.85</v>
      </c>
      <c r="O239" s="293" t="n">
        <v>4.435</v>
      </c>
    </row>
    <row r="240" s="290" customFormat="true" ht="15.75" hidden="false" customHeight="false" outlineLevel="0" collapsed="false">
      <c r="A240" s="286" t="s">
        <v>273</v>
      </c>
      <c r="B240" s="288"/>
      <c r="C240" s="286"/>
      <c r="D240" s="289"/>
      <c r="E240" s="289"/>
      <c r="F240" s="289"/>
      <c r="G240" s="289"/>
      <c r="H240" s="289"/>
      <c r="I240" s="289"/>
      <c r="J240" s="289"/>
      <c r="K240" s="289"/>
      <c r="L240" s="289"/>
      <c r="M240" s="289"/>
      <c r="N240" s="289"/>
      <c r="O240" s="289"/>
    </row>
    <row r="241" s="290" customFormat="true" ht="15.75" hidden="false" customHeight="false" outlineLevel="0" collapsed="false">
      <c r="A241" s="286" t="s">
        <v>274</v>
      </c>
      <c r="B241" s="288" t="s">
        <v>152</v>
      </c>
      <c r="C241" s="286" t="n">
        <v>125</v>
      </c>
      <c r="D241" s="289" t="n">
        <v>19.122</v>
      </c>
      <c r="E241" s="289" t="n">
        <v>12.287</v>
      </c>
      <c r="F241" s="289" t="n">
        <v>18.23</v>
      </c>
      <c r="G241" s="289" t="n">
        <v>263.592</v>
      </c>
      <c r="H241" s="289" t="n">
        <v>0.121</v>
      </c>
      <c r="I241" s="289" t="n">
        <v>0.588</v>
      </c>
      <c r="J241" s="289" t="n">
        <v>90.75</v>
      </c>
      <c r="K241" s="289" t="n">
        <v>0.243</v>
      </c>
      <c r="L241" s="289" t="n">
        <v>184.37</v>
      </c>
      <c r="M241" s="289" t="n">
        <v>248.881</v>
      </c>
      <c r="N241" s="289" t="n">
        <v>26.708</v>
      </c>
      <c r="O241" s="289" t="n">
        <v>0.849</v>
      </c>
    </row>
    <row r="242" s="290" customFormat="true" ht="15.75" hidden="false" customHeight="false" outlineLevel="0" collapsed="false">
      <c r="A242" s="286" t="s">
        <v>153</v>
      </c>
      <c r="B242" s="288" t="s">
        <v>165</v>
      </c>
      <c r="C242" s="286" t="n">
        <v>125</v>
      </c>
      <c r="D242" s="289" t="n">
        <v>3.375</v>
      </c>
      <c r="E242" s="289" t="n">
        <v>3.125</v>
      </c>
      <c r="F242" s="289" t="n">
        <v>13.5</v>
      </c>
      <c r="G242" s="289" t="n">
        <v>98.75</v>
      </c>
      <c r="H242" s="289" t="n">
        <v>0.038</v>
      </c>
      <c r="I242" s="289" t="n">
        <v>1.125</v>
      </c>
      <c r="J242" s="289" t="n">
        <v>25</v>
      </c>
      <c r="K242" s="289"/>
      <c r="L242" s="289" t="n">
        <v>151.25</v>
      </c>
      <c r="M242" s="289" t="n">
        <v>117.5</v>
      </c>
      <c r="N242" s="289" t="n">
        <v>18.75</v>
      </c>
      <c r="O242" s="289" t="n">
        <v>0.125</v>
      </c>
    </row>
    <row r="243" s="290" customFormat="true" ht="15.75" hidden="false" customHeight="false" outlineLevel="0" collapsed="false">
      <c r="A243" s="286" t="s">
        <v>275</v>
      </c>
      <c r="B243" s="288"/>
      <c r="C243" s="286" t="n">
        <v>250</v>
      </c>
      <c r="D243" s="289" t="n">
        <v>22.497</v>
      </c>
      <c r="E243" s="289" t="n">
        <v>15.412</v>
      </c>
      <c r="F243" s="289" t="n">
        <v>31.73</v>
      </c>
      <c r="G243" s="289" t="n">
        <v>362.342</v>
      </c>
      <c r="H243" s="289" t="n">
        <v>0.159</v>
      </c>
      <c r="I243" s="289" t="n">
        <v>1.713</v>
      </c>
      <c r="J243" s="289" t="n">
        <v>115.75</v>
      </c>
      <c r="K243" s="289" t="n">
        <v>0.243</v>
      </c>
      <c r="L243" s="289" t="n">
        <v>335.62</v>
      </c>
      <c r="M243" s="289" t="n">
        <v>366.381</v>
      </c>
      <c r="N243" s="289" t="n">
        <v>45.458</v>
      </c>
      <c r="O243" s="289" t="n">
        <v>0.974</v>
      </c>
    </row>
    <row r="244" s="290" customFormat="true" ht="15.75" hidden="false" customHeight="false" outlineLevel="0" collapsed="false">
      <c r="A244" s="286" t="s">
        <v>29</v>
      </c>
      <c r="B244" s="288"/>
      <c r="C244" s="286"/>
      <c r="D244" s="289"/>
      <c r="E244" s="289"/>
      <c r="F244" s="289"/>
      <c r="G244" s="289"/>
      <c r="H244" s="289"/>
      <c r="I244" s="289"/>
      <c r="J244" s="289"/>
      <c r="K244" s="289"/>
      <c r="L244" s="289"/>
      <c r="M244" s="289"/>
      <c r="N244" s="289"/>
      <c r="O244" s="289"/>
    </row>
    <row r="245" s="290" customFormat="true" ht="15.75" hidden="false" customHeight="false" outlineLevel="0" collapsed="false">
      <c r="A245" s="286" t="s">
        <v>350</v>
      </c>
      <c r="B245" s="288" t="s">
        <v>351</v>
      </c>
      <c r="C245" s="286" t="n">
        <v>250</v>
      </c>
      <c r="D245" s="289" t="n">
        <v>4.101</v>
      </c>
      <c r="E245" s="289" t="n">
        <v>6.319</v>
      </c>
      <c r="F245" s="289" t="n">
        <v>16.31</v>
      </c>
      <c r="G245" s="289" t="n">
        <v>138.764</v>
      </c>
      <c r="H245" s="289" t="n">
        <v>0.039</v>
      </c>
      <c r="I245" s="289" t="n">
        <v>1.76</v>
      </c>
      <c r="J245" s="289" t="n">
        <v>209.1</v>
      </c>
      <c r="K245" s="289" t="n">
        <v>1.939</v>
      </c>
      <c r="L245" s="289" t="n">
        <v>9.22</v>
      </c>
      <c r="M245" s="289" t="n">
        <v>62.18</v>
      </c>
      <c r="N245" s="289" t="n">
        <v>17.67</v>
      </c>
      <c r="O245" s="289" t="n">
        <v>0.558</v>
      </c>
    </row>
    <row r="246" s="290" customFormat="true" ht="15.75" hidden="false" customHeight="false" outlineLevel="0" collapsed="false">
      <c r="A246" s="286" t="s">
        <v>352</v>
      </c>
      <c r="B246" s="288" t="s">
        <v>157</v>
      </c>
      <c r="C246" s="286" t="n">
        <v>60</v>
      </c>
      <c r="D246" s="289" t="n">
        <v>8.978</v>
      </c>
      <c r="E246" s="289" t="n">
        <v>9.12</v>
      </c>
      <c r="F246" s="289" t="n">
        <v>4.83</v>
      </c>
      <c r="G246" s="289" t="n">
        <v>137.256</v>
      </c>
      <c r="H246" s="289" t="n">
        <v>0.042</v>
      </c>
      <c r="I246" s="289"/>
      <c r="J246" s="289" t="n">
        <v>12</v>
      </c>
      <c r="K246" s="289" t="n">
        <v>0.306</v>
      </c>
      <c r="L246" s="289" t="n">
        <v>10.06</v>
      </c>
      <c r="M246" s="289" t="n">
        <v>92.57</v>
      </c>
      <c r="N246" s="289" t="n">
        <v>13.2</v>
      </c>
      <c r="O246" s="289" t="n">
        <v>1.421</v>
      </c>
    </row>
    <row r="247" s="290" customFormat="true" ht="15.75" hidden="false" customHeight="false" outlineLevel="0" collapsed="false">
      <c r="A247" s="286" t="s">
        <v>332</v>
      </c>
      <c r="B247" s="288" t="s">
        <v>104</v>
      </c>
      <c r="C247" s="286" t="n">
        <v>30</v>
      </c>
      <c r="D247" s="289" t="n">
        <v>0.424</v>
      </c>
      <c r="E247" s="289" t="n">
        <v>1.226</v>
      </c>
      <c r="F247" s="289" t="n">
        <v>1.686</v>
      </c>
      <c r="G247" s="289" t="n">
        <v>19.64</v>
      </c>
      <c r="H247" s="289" t="n">
        <v>0.018</v>
      </c>
      <c r="I247" s="289" t="n">
        <v>0.032</v>
      </c>
      <c r="J247" s="289" t="n">
        <v>8</v>
      </c>
      <c r="K247" s="289" t="n">
        <v>0.054</v>
      </c>
      <c r="L247" s="289" t="n">
        <v>7.4</v>
      </c>
      <c r="M247" s="289" t="n">
        <v>6.6</v>
      </c>
      <c r="N247" s="289" t="n">
        <v>1.04</v>
      </c>
      <c r="O247" s="289" t="n">
        <v>0.04</v>
      </c>
    </row>
    <row r="248" s="290" customFormat="true" ht="31.5" hidden="false" customHeight="false" outlineLevel="0" collapsed="false">
      <c r="A248" s="286"/>
      <c r="B248" s="288" t="s">
        <v>353</v>
      </c>
      <c r="C248" s="286" t="n">
        <v>155</v>
      </c>
      <c r="D248" s="289" t="n">
        <v>4.165</v>
      </c>
      <c r="E248" s="289" t="n">
        <v>4.075</v>
      </c>
      <c r="F248" s="289" t="n">
        <v>25.753</v>
      </c>
      <c r="G248" s="289" t="n">
        <v>156.345</v>
      </c>
      <c r="H248" s="289" t="n">
        <v>0.113</v>
      </c>
      <c r="I248" s="289"/>
      <c r="J248" s="289" t="n">
        <v>20</v>
      </c>
      <c r="K248" s="289" t="n">
        <v>0.688</v>
      </c>
      <c r="L248" s="289" t="n">
        <v>17.322</v>
      </c>
      <c r="M248" s="289" t="n">
        <v>105.229</v>
      </c>
      <c r="N248" s="289" t="n">
        <v>22.567</v>
      </c>
      <c r="O248" s="289" t="n">
        <v>1.781</v>
      </c>
    </row>
    <row r="249" s="290" customFormat="true" ht="27.75" hidden="false" customHeight="true" outlineLevel="0" collapsed="false">
      <c r="A249" s="286" t="s">
        <v>307</v>
      </c>
      <c r="B249" s="288" t="s">
        <v>308</v>
      </c>
      <c r="C249" s="286" t="n">
        <v>180</v>
      </c>
      <c r="D249" s="289" t="n">
        <v>0.188</v>
      </c>
      <c r="E249" s="289" t="n">
        <v>0.036</v>
      </c>
      <c r="F249" s="289" t="n">
        <v>16.31</v>
      </c>
      <c r="G249" s="289" t="n">
        <v>63.8</v>
      </c>
      <c r="H249" s="289" t="n">
        <v>0.005</v>
      </c>
      <c r="I249" s="289" t="n">
        <v>36</v>
      </c>
      <c r="J249" s="289"/>
      <c r="K249" s="289" t="n">
        <v>0.13</v>
      </c>
      <c r="L249" s="289" t="n">
        <v>9.68</v>
      </c>
      <c r="M249" s="289" t="n">
        <v>12.1</v>
      </c>
      <c r="N249" s="289" t="n">
        <v>5.58</v>
      </c>
      <c r="O249" s="289" t="n">
        <v>0.258</v>
      </c>
    </row>
    <row r="250" s="290" customFormat="true" ht="15.75" hidden="false" customHeight="false" outlineLevel="0" collapsed="false">
      <c r="A250" s="286"/>
      <c r="B250" s="288" t="s">
        <v>25</v>
      </c>
      <c r="C250" s="286" t="n">
        <v>40</v>
      </c>
      <c r="D250" s="289" t="n">
        <v>3.16</v>
      </c>
      <c r="E250" s="289" t="n">
        <v>0.4</v>
      </c>
      <c r="F250" s="289" t="n">
        <v>19.32</v>
      </c>
      <c r="G250" s="289" t="n">
        <v>94</v>
      </c>
      <c r="H250" s="289" t="n">
        <v>0.064</v>
      </c>
      <c r="I250" s="289"/>
      <c r="J250" s="289"/>
      <c r="K250" s="289" t="n">
        <v>0.52</v>
      </c>
      <c r="L250" s="289" t="n">
        <v>9.2</v>
      </c>
      <c r="M250" s="289" t="n">
        <v>34.8</v>
      </c>
      <c r="N250" s="289" t="n">
        <v>13.2</v>
      </c>
      <c r="O250" s="289" t="n">
        <v>0.8</v>
      </c>
    </row>
    <row r="251" s="290" customFormat="true" ht="15.75" hidden="false" customHeight="false" outlineLevel="0" collapsed="false">
      <c r="A251" s="286" t="s">
        <v>164</v>
      </c>
      <c r="B251" s="288"/>
      <c r="C251" s="286" t="n">
        <f aca="false">SUM(C245:C250)</f>
        <v>715</v>
      </c>
      <c r="D251" s="289" t="n">
        <f aca="false">SUM(D245:D250)</f>
        <v>21.016</v>
      </c>
      <c r="E251" s="289" t="n">
        <f aca="false">SUM(E245:E250)</f>
        <v>21.176</v>
      </c>
      <c r="F251" s="289" t="n">
        <f aca="false">SUM(F245:F250)</f>
        <v>84.209</v>
      </c>
      <c r="G251" s="289" t="n">
        <f aca="false">SUM(G245:G250)</f>
        <v>609.805</v>
      </c>
      <c r="H251" s="289" t="n">
        <f aca="false">SUM(H245:H250)</f>
        <v>0.281</v>
      </c>
      <c r="I251" s="289" t="n">
        <f aca="false">SUM(I245:I250)</f>
        <v>37.792</v>
      </c>
      <c r="J251" s="289" t="n">
        <f aca="false">SUM(J245:J250)</f>
        <v>249.1</v>
      </c>
      <c r="K251" s="289" t="n">
        <f aca="false">SUM(K245:K250)</f>
        <v>3.637</v>
      </c>
      <c r="L251" s="289" t="n">
        <f aca="false">SUM(L245:L250)</f>
        <v>62.882</v>
      </c>
      <c r="M251" s="289" t="n">
        <f aca="false">SUM(M245:M250)</f>
        <v>313.479</v>
      </c>
      <c r="N251" s="289" t="n">
        <f aca="false">SUM(N245:N250)</f>
        <v>73.257</v>
      </c>
      <c r="O251" s="289" t="n">
        <f aca="false">SUM(O245:O250)</f>
        <v>4.858</v>
      </c>
    </row>
    <row r="252" s="290" customFormat="true" ht="15.75" hidden="false" customHeight="false" outlineLevel="0" collapsed="false">
      <c r="A252" s="286" t="s">
        <v>205</v>
      </c>
      <c r="B252" s="288"/>
      <c r="C252" s="286"/>
      <c r="D252" s="289"/>
      <c r="E252" s="289"/>
      <c r="F252" s="289"/>
      <c r="G252" s="289"/>
      <c r="H252" s="289"/>
      <c r="I252" s="289"/>
      <c r="J252" s="289"/>
      <c r="K252" s="289"/>
      <c r="L252" s="289"/>
      <c r="M252" s="289"/>
      <c r="N252" s="289"/>
      <c r="O252" s="289"/>
    </row>
    <row r="253" s="290" customFormat="true" ht="15.75" hidden="false" customHeight="false" outlineLevel="0" collapsed="false">
      <c r="A253" s="286" t="s">
        <v>274</v>
      </c>
      <c r="B253" s="288" t="s">
        <v>152</v>
      </c>
      <c r="C253" s="286" t="n">
        <v>125</v>
      </c>
      <c r="D253" s="289" t="n">
        <v>19.122</v>
      </c>
      <c r="E253" s="289" t="n">
        <v>12.287</v>
      </c>
      <c r="F253" s="289" t="n">
        <v>18.23</v>
      </c>
      <c r="G253" s="289" t="n">
        <v>263.592</v>
      </c>
      <c r="H253" s="289" t="n">
        <v>0.121</v>
      </c>
      <c r="I253" s="289" t="n">
        <v>0.588</v>
      </c>
      <c r="J253" s="289" t="n">
        <v>90.75</v>
      </c>
      <c r="K253" s="289" t="n">
        <v>0.243</v>
      </c>
      <c r="L253" s="289" t="n">
        <v>184.37</v>
      </c>
      <c r="M253" s="289" t="n">
        <v>248.881</v>
      </c>
      <c r="N253" s="289" t="n">
        <v>26.708</v>
      </c>
      <c r="O253" s="289" t="n">
        <v>0.849</v>
      </c>
    </row>
    <row r="254" s="290" customFormat="true" ht="15.75" hidden="false" customHeight="false" outlineLevel="0" collapsed="false">
      <c r="A254" s="286" t="s">
        <v>153</v>
      </c>
      <c r="B254" s="288" t="s">
        <v>165</v>
      </c>
      <c r="C254" s="286" t="n">
        <v>125</v>
      </c>
      <c r="D254" s="289" t="n">
        <v>3.375</v>
      </c>
      <c r="E254" s="289" t="n">
        <v>3.125</v>
      </c>
      <c r="F254" s="289" t="n">
        <v>13.5</v>
      </c>
      <c r="G254" s="289" t="n">
        <v>98.75</v>
      </c>
      <c r="H254" s="289" t="n">
        <v>0.038</v>
      </c>
      <c r="I254" s="289" t="n">
        <v>1.125</v>
      </c>
      <c r="J254" s="289" t="n">
        <v>25</v>
      </c>
      <c r="K254" s="289"/>
      <c r="L254" s="289" t="n">
        <v>151.25</v>
      </c>
      <c r="M254" s="289" t="n">
        <v>117.5</v>
      </c>
      <c r="N254" s="289" t="n">
        <v>18.75</v>
      </c>
      <c r="O254" s="289" t="n">
        <v>0.125</v>
      </c>
    </row>
    <row r="255" s="290" customFormat="true" ht="15.75" hidden="false" customHeight="false" outlineLevel="0" collapsed="false">
      <c r="A255" s="286" t="s">
        <v>166</v>
      </c>
      <c r="B255" s="288"/>
      <c r="C255" s="286" t="n">
        <v>250</v>
      </c>
      <c r="D255" s="289" t="n">
        <v>22.497</v>
      </c>
      <c r="E255" s="289" t="n">
        <v>15.412</v>
      </c>
      <c r="F255" s="289" t="n">
        <v>31.73</v>
      </c>
      <c r="G255" s="289" t="n">
        <v>362.342</v>
      </c>
      <c r="H255" s="289" t="n">
        <v>0.159</v>
      </c>
      <c r="I255" s="289" t="n">
        <v>1.713</v>
      </c>
      <c r="J255" s="289" t="n">
        <v>115.75</v>
      </c>
      <c r="K255" s="289" t="n">
        <v>0.243</v>
      </c>
      <c r="L255" s="289" t="n">
        <v>335.62</v>
      </c>
      <c r="M255" s="289" t="n">
        <v>366.381</v>
      </c>
      <c r="N255" s="289" t="n">
        <v>45.458</v>
      </c>
      <c r="O255" s="289" t="n">
        <v>0.974</v>
      </c>
    </row>
    <row r="256" s="290" customFormat="true" ht="15.75" hidden="false" customHeight="false" outlineLevel="0" collapsed="false">
      <c r="A256" s="286" t="s">
        <v>354</v>
      </c>
      <c r="B256" s="288"/>
      <c r="C256" s="291" t="n">
        <v>1790</v>
      </c>
      <c r="D256" s="293" t="n">
        <v>101.692</v>
      </c>
      <c r="E256" s="293" t="n">
        <v>73.978</v>
      </c>
      <c r="F256" s="293" t="n">
        <v>267.512</v>
      </c>
      <c r="G256" s="293" t="n">
        <v>2164.696</v>
      </c>
      <c r="H256" s="293" t="n">
        <v>0.879</v>
      </c>
      <c r="I256" s="293" t="n">
        <v>60.54</v>
      </c>
      <c r="J256" s="293" t="n">
        <v>598.52</v>
      </c>
      <c r="K256" s="293" t="n">
        <v>5.874</v>
      </c>
      <c r="L256" s="293" t="n">
        <v>1143.362</v>
      </c>
      <c r="M256" s="293" t="n">
        <v>1594.501</v>
      </c>
      <c r="N256" s="293" t="n">
        <v>329.022</v>
      </c>
      <c r="O256" s="293" t="n">
        <v>11.241</v>
      </c>
    </row>
    <row r="257" s="290" customFormat="true" ht="15.75" hidden="false" customHeight="false" outlineLevel="0" collapsed="false">
      <c r="A257" s="286" t="s">
        <v>250</v>
      </c>
      <c r="B257" s="288"/>
      <c r="C257" s="286"/>
      <c r="D257" s="289"/>
      <c r="E257" s="289"/>
      <c r="F257" s="289"/>
      <c r="G257" s="289"/>
      <c r="H257" s="289"/>
      <c r="I257" s="289"/>
      <c r="J257" s="289"/>
      <c r="K257" s="289"/>
      <c r="L257" s="289"/>
      <c r="M257" s="289"/>
      <c r="N257" s="289"/>
      <c r="O257" s="289"/>
    </row>
    <row r="258" s="290" customFormat="true" ht="31.5" hidden="false" customHeight="false" outlineLevel="0" collapsed="false">
      <c r="A258" s="286" t="s">
        <v>3</v>
      </c>
      <c r="B258" s="288" t="s">
        <v>4</v>
      </c>
      <c r="C258" s="286" t="s">
        <v>5</v>
      </c>
      <c r="D258" s="289" t="s">
        <v>6</v>
      </c>
      <c r="E258" s="289"/>
      <c r="F258" s="289"/>
      <c r="G258" s="289" t="s">
        <v>7</v>
      </c>
      <c r="H258" s="289" t="s">
        <v>8</v>
      </c>
      <c r="I258" s="289"/>
      <c r="J258" s="289"/>
      <c r="K258" s="289"/>
      <c r="L258" s="289" t="s">
        <v>9</v>
      </c>
      <c r="M258" s="289"/>
      <c r="N258" s="289"/>
      <c r="O258" s="289"/>
    </row>
    <row r="259" s="290" customFormat="true" ht="15.75" hidden="false" customHeight="false" outlineLevel="0" collapsed="false">
      <c r="A259" s="286"/>
      <c r="B259" s="288"/>
      <c r="C259" s="286"/>
      <c r="D259" s="289" t="s">
        <v>10</v>
      </c>
      <c r="E259" s="289" t="s">
        <v>11</v>
      </c>
      <c r="F259" s="289" t="s">
        <v>12</v>
      </c>
      <c r="G259" s="289"/>
      <c r="H259" s="289" t="s">
        <v>13</v>
      </c>
      <c r="I259" s="289" t="s">
        <v>14</v>
      </c>
      <c r="J259" s="289" t="s">
        <v>15</v>
      </c>
      <c r="K259" s="289" t="s">
        <v>16</v>
      </c>
      <c r="L259" s="289" t="s">
        <v>17</v>
      </c>
      <c r="M259" s="289" t="s">
        <v>18</v>
      </c>
      <c r="N259" s="289" t="s">
        <v>19</v>
      </c>
      <c r="O259" s="289" t="s">
        <v>20</v>
      </c>
    </row>
    <row r="260" s="290" customFormat="true" ht="15.75" hidden="false" customHeight="false" outlineLevel="0" collapsed="false">
      <c r="A260" s="286" t="s">
        <v>21</v>
      </c>
      <c r="B260" s="288"/>
      <c r="C260" s="286"/>
      <c r="D260" s="289"/>
      <c r="E260" s="289"/>
      <c r="F260" s="289"/>
      <c r="G260" s="289"/>
      <c r="H260" s="289"/>
      <c r="I260" s="289"/>
      <c r="J260" s="289"/>
      <c r="K260" s="289"/>
      <c r="L260" s="289"/>
      <c r="M260" s="289"/>
      <c r="N260" s="289"/>
      <c r="O260" s="289"/>
    </row>
    <row r="261" s="290" customFormat="true" ht="31.5" hidden="false" customHeight="false" outlineLevel="0" collapsed="false">
      <c r="A261" s="286"/>
      <c r="B261" s="288" t="s">
        <v>284</v>
      </c>
      <c r="C261" s="286" t="n">
        <v>40</v>
      </c>
      <c r="D261" s="289" t="n">
        <v>0.28</v>
      </c>
      <c r="E261" s="289" t="n">
        <v>0.04</v>
      </c>
      <c r="F261" s="289" t="n">
        <v>0.76</v>
      </c>
      <c r="G261" s="289" t="n">
        <v>4.4</v>
      </c>
      <c r="H261" s="289" t="n">
        <v>0.012</v>
      </c>
      <c r="I261" s="289" t="n">
        <v>2.8</v>
      </c>
      <c r="J261" s="289"/>
      <c r="K261" s="289" t="n">
        <v>0.04</v>
      </c>
      <c r="L261" s="289" t="n">
        <v>6.8</v>
      </c>
      <c r="M261" s="289" t="n">
        <v>12</v>
      </c>
      <c r="N261" s="289" t="n">
        <v>5.6</v>
      </c>
      <c r="O261" s="289" t="n">
        <v>0.2</v>
      </c>
    </row>
    <row r="262" s="290" customFormat="true" ht="15.75" hidden="false" customHeight="false" outlineLevel="0" collapsed="false">
      <c r="A262" s="286" t="s">
        <v>355</v>
      </c>
      <c r="B262" s="288" t="s">
        <v>356</v>
      </c>
      <c r="C262" s="286" t="n">
        <v>65</v>
      </c>
      <c r="D262" s="289" t="n">
        <v>9.953</v>
      </c>
      <c r="E262" s="289" t="n">
        <v>10.986</v>
      </c>
      <c r="F262" s="289" t="n">
        <v>4.83</v>
      </c>
      <c r="G262" s="289" t="n">
        <v>158.273</v>
      </c>
      <c r="H262" s="289" t="n">
        <v>0.06</v>
      </c>
      <c r="I262" s="289" t="n">
        <v>0.98</v>
      </c>
      <c r="J262" s="289" t="n">
        <v>34.3</v>
      </c>
      <c r="K262" s="289" t="n">
        <v>1.597</v>
      </c>
      <c r="L262" s="289" t="n">
        <v>9.16</v>
      </c>
      <c r="M262" s="289" t="n">
        <v>87.16</v>
      </c>
      <c r="N262" s="289" t="n">
        <v>12.61</v>
      </c>
      <c r="O262" s="289" t="n">
        <v>0.984</v>
      </c>
    </row>
    <row r="263" s="290" customFormat="true" ht="15.75" hidden="false" customHeight="false" outlineLevel="0" collapsed="false">
      <c r="A263" s="286" t="s">
        <v>298</v>
      </c>
      <c r="B263" s="288" t="s">
        <v>126</v>
      </c>
      <c r="C263" s="286" t="n">
        <v>50</v>
      </c>
      <c r="D263" s="289" t="n">
        <v>1.073</v>
      </c>
      <c r="E263" s="289" t="n">
        <v>2.839</v>
      </c>
      <c r="F263" s="289" t="n">
        <v>3.835</v>
      </c>
      <c r="G263" s="289" t="n">
        <v>45.342</v>
      </c>
      <c r="H263" s="289" t="n">
        <v>0.029</v>
      </c>
      <c r="I263" s="289" t="n">
        <v>0.15</v>
      </c>
      <c r="J263" s="289" t="n">
        <v>14.5</v>
      </c>
      <c r="K263" s="289" t="n">
        <v>0.075</v>
      </c>
      <c r="L263" s="289" t="n">
        <v>31.26</v>
      </c>
      <c r="M263" s="289" t="n">
        <v>25.98</v>
      </c>
      <c r="N263" s="289" t="n">
        <v>3.98</v>
      </c>
      <c r="O263" s="289" t="n">
        <v>0.069</v>
      </c>
    </row>
    <row r="264" s="290" customFormat="true" ht="15.75" hidden="false" customHeight="false" outlineLevel="0" collapsed="false">
      <c r="A264" s="286" t="s">
        <v>299</v>
      </c>
      <c r="B264" s="288" t="s">
        <v>185</v>
      </c>
      <c r="C264" s="286" t="n">
        <v>150</v>
      </c>
      <c r="D264" s="289" t="n">
        <v>5.862</v>
      </c>
      <c r="E264" s="289" t="n">
        <v>3.589</v>
      </c>
      <c r="F264" s="289" t="n">
        <v>37.417</v>
      </c>
      <c r="G264" s="289" t="n">
        <v>205.576</v>
      </c>
      <c r="H264" s="289" t="n">
        <v>0.091</v>
      </c>
      <c r="I264" s="289"/>
      <c r="J264" s="289" t="n">
        <v>16</v>
      </c>
      <c r="K264" s="289" t="n">
        <v>0.835</v>
      </c>
      <c r="L264" s="289" t="n">
        <v>12.134</v>
      </c>
      <c r="M264" s="289" t="n">
        <v>47.535</v>
      </c>
      <c r="N264" s="289" t="n">
        <v>8.546</v>
      </c>
      <c r="O264" s="289" t="n">
        <v>0.865</v>
      </c>
    </row>
    <row r="265" s="290" customFormat="true" ht="15.75" hidden="false" customHeight="false" outlineLevel="0" collapsed="false">
      <c r="A265" s="286" t="s">
        <v>187</v>
      </c>
      <c r="B265" s="288" t="s">
        <v>300</v>
      </c>
      <c r="C265" s="286" t="n">
        <v>180</v>
      </c>
      <c r="D265" s="289" t="n">
        <v>3.61</v>
      </c>
      <c r="E265" s="289" t="n">
        <v>2.75</v>
      </c>
      <c r="F265" s="289" t="n">
        <v>12.804</v>
      </c>
      <c r="G265" s="289" t="n">
        <v>86.52</v>
      </c>
      <c r="H265" s="289" t="n">
        <v>0.021</v>
      </c>
      <c r="I265" s="289" t="n">
        <v>0.724</v>
      </c>
      <c r="J265" s="289" t="n">
        <v>9</v>
      </c>
      <c r="K265" s="289"/>
      <c r="L265" s="289" t="n">
        <v>112.766</v>
      </c>
      <c r="M265" s="289" t="n">
        <v>81</v>
      </c>
      <c r="N265" s="289" t="n">
        <v>12.6</v>
      </c>
      <c r="O265" s="289" t="n">
        <v>0.118</v>
      </c>
    </row>
    <row r="266" s="290" customFormat="true" ht="15.75" hidden="false" customHeight="false" outlineLevel="0" collapsed="false">
      <c r="A266" s="286" t="n">
        <v>0</v>
      </c>
      <c r="B266" s="288" t="s">
        <v>147</v>
      </c>
      <c r="C266" s="286" t="n">
        <v>100</v>
      </c>
      <c r="D266" s="289" t="n">
        <v>1.5</v>
      </c>
      <c r="E266" s="289" t="n">
        <v>0.5</v>
      </c>
      <c r="F266" s="289" t="n">
        <v>21</v>
      </c>
      <c r="G266" s="289" t="n">
        <v>96</v>
      </c>
      <c r="H266" s="289" t="n">
        <v>0.04</v>
      </c>
      <c r="I266" s="289" t="n">
        <v>10</v>
      </c>
      <c r="J266" s="289"/>
      <c r="K266" s="289" t="n">
        <v>0.4</v>
      </c>
      <c r="L266" s="289" t="n">
        <v>8</v>
      </c>
      <c r="M266" s="289" t="n">
        <v>28</v>
      </c>
      <c r="N266" s="289" t="n">
        <v>42</v>
      </c>
      <c r="O266" s="289" t="n">
        <v>0.6</v>
      </c>
    </row>
    <row r="267" s="290" customFormat="true" ht="15.75" hidden="false" customHeight="false" outlineLevel="0" collapsed="false">
      <c r="A267" s="286"/>
      <c r="B267" s="288" t="s">
        <v>25</v>
      </c>
      <c r="C267" s="286" t="n">
        <v>40</v>
      </c>
      <c r="D267" s="289" t="n">
        <v>3.16</v>
      </c>
      <c r="E267" s="289" t="n">
        <v>0.4</v>
      </c>
      <c r="F267" s="289" t="n">
        <v>19.32</v>
      </c>
      <c r="G267" s="289" t="n">
        <v>94</v>
      </c>
      <c r="H267" s="289" t="n">
        <v>0.064</v>
      </c>
      <c r="I267" s="289"/>
      <c r="J267" s="289"/>
      <c r="K267" s="289" t="n">
        <v>0.52</v>
      </c>
      <c r="L267" s="289" t="n">
        <v>9.2</v>
      </c>
      <c r="M267" s="289" t="n">
        <v>34.8</v>
      </c>
      <c r="N267" s="289" t="n">
        <v>13.2</v>
      </c>
      <c r="O267" s="289" t="n">
        <v>0.8</v>
      </c>
    </row>
    <row r="268" s="290" customFormat="true" ht="15.75" hidden="false" customHeight="false" outlineLevel="0" collapsed="false">
      <c r="A268" s="286" t="s">
        <v>272</v>
      </c>
      <c r="B268" s="288"/>
      <c r="C268" s="286" t="n">
        <f aca="false">SUM(C261:C267)</f>
        <v>625</v>
      </c>
      <c r="D268" s="289" t="n">
        <f aca="false">SUM(D261:D267)</f>
        <v>25.438</v>
      </c>
      <c r="E268" s="289" t="n">
        <f aca="false">SUM(E261:E267)</f>
        <v>21.104</v>
      </c>
      <c r="F268" s="289" t="n">
        <f aca="false">SUM(F261:F267)</f>
        <v>99.966</v>
      </c>
      <c r="G268" s="289" t="n">
        <f aca="false">SUM(G261:G267)</f>
        <v>690.111</v>
      </c>
      <c r="H268" s="289" t="n">
        <f aca="false">SUM(H261:H267)</f>
        <v>0.317</v>
      </c>
      <c r="I268" s="289" t="n">
        <f aca="false">SUM(I261:I267)</f>
        <v>14.654</v>
      </c>
      <c r="J268" s="289" t="n">
        <f aca="false">SUM(J261:J267)</f>
        <v>73.8</v>
      </c>
      <c r="K268" s="289" t="n">
        <f aca="false">SUM(K261:K267)</f>
        <v>3.467</v>
      </c>
      <c r="L268" s="289" t="n">
        <f aca="false">SUM(L261:L267)</f>
        <v>189.32</v>
      </c>
      <c r="M268" s="289" t="n">
        <f aca="false">SUM(M261:M267)</f>
        <v>316.475</v>
      </c>
      <c r="N268" s="289" t="n">
        <f aca="false">SUM(N261:N267)</f>
        <v>98.536</v>
      </c>
      <c r="O268" s="289" t="n">
        <f aca="false">SUM(O261:O267)</f>
        <v>3.636</v>
      </c>
    </row>
    <row r="269" s="290" customFormat="true" ht="15.75" hidden="false" customHeight="false" outlineLevel="0" collapsed="false">
      <c r="A269" s="286" t="s">
        <v>273</v>
      </c>
      <c r="B269" s="288"/>
      <c r="C269" s="286"/>
      <c r="D269" s="289"/>
      <c r="E269" s="289"/>
      <c r="F269" s="289"/>
      <c r="G269" s="289"/>
      <c r="H269" s="289"/>
      <c r="I269" s="289"/>
      <c r="J269" s="289"/>
      <c r="K269" s="289"/>
      <c r="L269" s="289"/>
      <c r="M269" s="289"/>
      <c r="N269" s="289"/>
      <c r="O269" s="289"/>
    </row>
    <row r="270" s="290" customFormat="true" ht="15.75" hidden="false" customHeight="false" outlineLevel="0" collapsed="false">
      <c r="A270" s="286" t="s">
        <v>259</v>
      </c>
      <c r="B270" s="288" t="s">
        <v>357</v>
      </c>
      <c r="C270" s="286" t="n">
        <v>125</v>
      </c>
      <c r="D270" s="289" t="n">
        <v>3.638</v>
      </c>
      <c r="E270" s="289" t="n">
        <v>0.046</v>
      </c>
      <c r="F270" s="289" t="n">
        <v>9.737</v>
      </c>
      <c r="G270" s="289" t="n">
        <v>53.914</v>
      </c>
      <c r="H270" s="289" t="n">
        <v>0.005</v>
      </c>
      <c r="I270" s="289" t="n">
        <v>30</v>
      </c>
      <c r="J270" s="289"/>
      <c r="K270" s="289" t="n">
        <v>0.108</v>
      </c>
      <c r="L270" s="289" t="n">
        <v>5.4</v>
      </c>
      <c r="M270" s="289" t="n">
        <v>4.95</v>
      </c>
      <c r="N270" s="289" t="n">
        <v>4.65</v>
      </c>
      <c r="O270" s="289" t="n">
        <v>0.219</v>
      </c>
    </row>
    <row r="271" s="290" customFormat="true" ht="15.75" hidden="false" customHeight="false" outlineLevel="0" collapsed="false">
      <c r="A271" s="286" t="s">
        <v>153</v>
      </c>
      <c r="B271" s="288" t="s">
        <v>165</v>
      </c>
      <c r="C271" s="286" t="n">
        <v>125</v>
      </c>
      <c r="D271" s="289" t="n">
        <v>3.375</v>
      </c>
      <c r="E271" s="289" t="n">
        <v>3.125</v>
      </c>
      <c r="F271" s="289" t="n">
        <v>13.5</v>
      </c>
      <c r="G271" s="289" t="n">
        <v>98.75</v>
      </c>
      <c r="H271" s="289" t="n">
        <v>0.038</v>
      </c>
      <c r="I271" s="289" t="n">
        <v>1.125</v>
      </c>
      <c r="J271" s="289" t="n">
        <v>25</v>
      </c>
      <c r="K271" s="289"/>
      <c r="L271" s="289" t="n">
        <v>151.25</v>
      </c>
      <c r="M271" s="289" t="n">
        <v>117.5</v>
      </c>
      <c r="N271" s="289" t="n">
        <v>18.75</v>
      </c>
      <c r="O271" s="289" t="n">
        <v>0.125</v>
      </c>
    </row>
    <row r="272" s="290" customFormat="true" ht="15.75" hidden="false" customHeight="false" outlineLevel="0" collapsed="false">
      <c r="A272" s="286" t="s">
        <v>275</v>
      </c>
      <c r="B272" s="288"/>
      <c r="C272" s="286" t="n">
        <v>250</v>
      </c>
      <c r="D272" s="289" t="n">
        <v>7.013</v>
      </c>
      <c r="E272" s="289" t="n">
        <v>3.171</v>
      </c>
      <c r="F272" s="289" t="n">
        <v>23.237</v>
      </c>
      <c r="G272" s="289" t="n">
        <v>152.664</v>
      </c>
      <c r="H272" s="289" t="n">
        <v>0.042</v>
      </c>
      <c r="I272" s="289" t="n">
        <v>31.125</v>
      </c>
      <c r="J272" s="289" t="n">
        <v>25</v>
      </c>
      <c r="K272" s="289" t="n">
        <v>0.108</v>
      </c>
      <c r="L272" s="289" t="n">
        <v>156.65</v>
      </c>
      <c r="M272" s="289" t="n">
        <v>122.45</v>
      </c>
      <c r="N272" s="289" t="n">
        <v>23.4</v>
      </c>
      <c r="O272" s="289" t="n">
        <v>0.344</v>
      </c>
    </row>
    <row r="273" s="290" customFormat="true" ht="15.75" hidden="false" customHeight="false" outlineLevel="0" collapsed="false">
      <c r="A273" s="286" t="s">
        <v>29</v>
      </c>
      <c r="B273" s="288"/>
      <c r="C273" s="286"/>
      <c r="D273" s="289"/>
      <c r="E273" s="289"/>
      <c r="F273" s="289"/>
      <c r="G273" s="289"/>
      <c r="H273" s="289"/>
      <c r="I273" s="289"/>
      <c r="J273" s="289"/>
      <c r="K273" s="289"/>
      <c r="L273" s="289"/>
      <c r="M273" s="289"/>
      <c r="N273" s="289"/>
      <c r="O273" s="289"/>
    </row>
    <row r="274" s="290" customFormat="true" ht="15.75" hidden="false" customHeight="false" outlineLevel="0" collapsed="false">
      <c r="A274" s="286" t="s">
        <v>304</v>
      </c>
      <c r="B274" s="288" t="s">
        <v>212</v>
      </c>
      <c r="C274" s="286" t="n">
        <v>250</v>
      </c>
      <c r="D274" s="289" t="n">
        <v>3.679</v>
      </c>
      <c r="E274" s="289" t="n">
        <v>4.3</v>
      </c>
      <c r="F274" s="289" t="n">
        <v>21.206</v>
      </c>
      <c r="G274" s="289" t="n">
        <v>138.806</v>
      </c>
      <c r="H274" s="289" t="n">
        <v>0.164</v>
      </c>
      <c r="I274" s="289" t="n">
        <v>19.478</v>
      </c>
      <c r="J274" s="289" t="n">
        <v>119.8</v>
      </c>
      <c r="K274" s="289" t="n">
        <v>0.245</v>
      </c>
      <c r="L274" s="289" t="n">
        <v>63.666</v>
      </c>
      <c r="M274" s="289" t="n">
        <v>101.012</v>
      </c>
      <c r="N274" s="289" t="n">
        <v>30.285</v>
      </c>
      <c r="O274" s="289" t="n">
        <v>1.053</v>
      </c>
    </row>
    <row r="275" s="290" customFormat="true" ht="31.5" hidden="false" customHeight="false" outlineLevel="0" collapsed="false">
      <c r="A275" s="286" t="s">
        <v>336</v>
      </c>
      <c r="B275" s="288" t="s">
        <v>337</v>
      </c>
      <c r="C275" s="286" t="n">
        <v>90</v>
      </c>
      <c r="D275" s="289" t="n">
        <v>17.946</v>
      </c>
      <c r="E275" s="289" t="n">
        <v>14.555</v>
      </c>
      <c r="F275" s="289" t="n">
        <v>8.076</v>
      </c>
      <c r="G275" s="289" t="n">
        <v>235.015</v>
      </c>
      <c r="H275" s="289" t="n">
        <v>0.139</v>
      </c>
      <c r="I275" s="289" t="n">
        <v>0.12</v>
      </c>
      <c r="J275" s="289" t="n">
        <v>47</v>
      </c>
      <c r="K275" s="289" t="n">
        <v>2.738</v>
      </c>
      <c r="L275" s="289" t="n">
        <v>45.68</v>
      </c>
      <c r="M275" s="289" t="n">
        <v>193.61</v>
      </c>
      <c r="N275" s="289" t="n">
        <v>22.18</v>
      </c>
      <c r="O275" s="289" t="n">
        <v>2.509</v>
      </c>
    </row>
    <row r="276" s="290" customFormat="true" ht="15.75" hidden="false" customHeight="false" outlineLevel="0" collapsed="false">
      <c r="A276" s="286"/>
      <c r="B276" s="288" t="s">
        <v>280</v>
      </c>
      <c r="C276" s="286" t="n">
        <v>150</v>
      </c>
      <c r="D276" s="289" t="n">
        <v>4.614</v>
      </c>
      <c r="E276" s="289" t="n">
        <v>4.823</v>
      </c>
      <c r="F276" s="289" t="n">
        <v>20.792</v>
      </c>
      <c r="G276" s="289" t="n">
        <v>144.849</v>
      </c>
      <c r="H276" s="289" t="n">
        <v>0.157</v>
      </c>
      <c r="I276" s="289"/>
      <c r="J276" s="289" t="n">
        <v>20</v>
      </c>
      <c r="K276" s="289" t="n">
        <v>0.34</v>
      </c>
      <c r="L276" s="289" t="n">
        <v>9.546</v>
      </c>
      <c r="M276" s="289" t="n">
        <v>109.895</v>
      </c>
      <c r="N276" s="289" t="n">
        <v>72.665</v>
      </c>
      <c r="O276" s="289" t="n">
        <v>2.451</v>
      </c>
    </row>
    <row r="277" s="290" customFormat="true" ht="15.75" hidden="false" customHeight="false" outlineLevel="0" collapsed="false">
      <c r="A277" s="286" t="s">
        <v>358</v>
      </c>
      <c r="B277" s="288" t="s">
        <v>359</v>
      </c>
      <c r="C277" s="286" t="n">
        <v>180</v>
      </c>
      <c r="D277" s="289" t="n">
        <v>0.115</v>
      </c>
      <c r="E277" s="289" t="n">
        <v>0.108</v>
      </c>
      <c r="F277" s="289" t="n">
        <v>17.102</v>
      </c>
      <c r="G277" s="289" t="n">
        <v>70.51</v>
      </c>
      <c r="H277" s="289" t="n">
        <v>0.008</v>
      </c>
      <c r="I277" s="289" t="n">
        <v>2.7</v>
      </c>
      <c r="J277" s="289" t="n">
        <v>1.35</v>
      </c>
      <c r="K277" s="289" t="n">
        <v>0.054</v>
      </c>
      <c r="L277" s="289" t="n">
        <v>7.12</v>
      </c>
      <c r="M277" s="289" t="n">
        <v>8.36</v>
      </c>
      <c r="N277" s="289" t="n">
        <v>2.43</v>
      </c>
      <c r="O277" s="289" t="n">
        <v>0.621</v>
      </c>
    </row>
    <row r="278" s="290" customFormat="true" ht="15.75" hidden="false" customHeight="false" outlineLevel="0" collapsed="false">
      <c r="A278" s="286" t="n">
        <v>0</v>
      </c>
      <c r="B278" s="288" t="s">
        <v>25</v>
      </c>
      <c r="C278" s="286" t="n">
        <v>70</v>
      </c>
      <c r="D278" s="289" t="n">
        <v>5.53</v>
      </c>
      <c r="E278" s="289" t="n">
        <v>0.7</v>
      </c>
      <c r="F278" s="289" t="n">
        <v>33.81</v>
      </c>
      <c r="G278" s="289" t="n">
        <v>164.5</v>
      </c>
      <c r="H278" s="289" t="n">
        <v>0.112</v>
      </c>
      <c r="I278" s="289"/>
      <c r="J278" s="289"/>
      <c r="K278" s="289" t="n">
        <v>0.91</v>
      </c>
      <c r="L278" s="289" t="n">
        <v>16.1</v>
      </c>
      <c r="M278" s="289" t="n">
        <v>60.9</v>
      </c>
      <c r="N278" s="289" t="n">
        <v>23.1</v>
      </c>
      <c r="O278" s="289" t="n">
        <v>1.4</v>
      </c>
    </row>
    <row r="279" s="290" customFormat="true" ht="15.75" hidden="false" customHeight="false" outlineLevel="0" collapsed="false">
      <c r="A279" s="286"/>
      <c r="B279" s="288" t="s">
        <v>360</v>
      </c>
      <c r="C279" s="286" t="n">
        <v>35</v>
      </c>
      <c r="D279" s="289" t="n">
        <v>1.365</v>
      </c>
      <c r="E279" s="289" t="n">
        <v>10.71</v>
      </c>
      <c r="F279" s="289" t="n">
        <v>21.875</v>
      </c>
      <c r="G279" s="289" t="n">
        <v>189.7</v>
      </c>
      <c r="H279" s="289" t="n">
        <v>0.018</v>
      </c>
      <c r="I279" s="289"/>
      <c r="J279" s="289" t="n">
        <v>2.1</v>
      </c>
      <c r="K279" s="289"/>
      <c r="L279" s="289" t="n">
        <v>2.8</v>
      </c>
      <c r="M279" s="289" t="n">
        <v>14.7</v>
      </c>
      <c r="N279" s="289" t="n">
        <v>2.1</v>
      </c>
      <c r="O279" s="289" t="n">
        <v>0.21</v>
      </c>
    </row>
    <row r="280" s="290" customFormat="true" ht="15.75" hidden="false" customHeight="false" outlineLevel="0" collapsed="false">
      <c r="A280" s="286" t="s">
        <v>164</v>
      </c>
      <c r="B280" s="288"/>
      <c r="C280" s="286" t="n">
        <v>775</v>
      </c>
      <c r="D280" s="289" t="n">
        <v>33.249</v>
      </c>
      <c r="E280" s="289" t="n">
        <v>35.196</v>
      </c>
      <c r="F280" s="289" t="n">
        <v>122.861</v>
      </c>
      <c r="G280" s="289" t="n">
        <v>943.38</v>
      </c>
      <c r="H280" s="289" t="n">
        <v>0.597</v>
      </c>
      <c r="I280" s="289" t="n">
        <v>22.298</v>
      </c>
      <c r="J280" s="289" t="n">
        <v>190.25</v>
      </c>
      <c r="K280" s="289" t="n">
        <v>4.287</v>
      </c>
      <c r="L280" s="289" t="n">
        <v>144.912</v>
      </c>
      <c r="M280" s="289" t="n">
        <v>488.477</v>
      </c>
      <c r="N280" s="289" t="n">
        <v>152.76</v>
      </c>
      <c r="O280" s="289" t="n">
        <v>8.243</v>
      </c>
    </row>
    <row r="281" s="290" customFormat="true" ht="15.75" hidden="false" customHeight="false" outlineLevel="0" collapsed="false">
      <c r="A281" s="286" t="s">
        <v>205</v>
      </c>
      <c r="B281" s="288"/>
      <c r="C281" s="286"/>
      <c r="D281" s="289"/>
      <c r="E281" s="289"/>
      <c r="F281" s="289"/>
      <c r="G281" s="289"/>
      <c r="H281" s="289"/>
      <c r="I281" s="289"/>
      <c r="J281" s="289"/>
      <c r="K281" s="289"/>
      <c r="L281" s="289"/>
      <c r="M281" s="289"/>
      <c r="N281" s="289"/>
      <c r="O281" s="289"/>
    </row>
    <row r="282" s="290" customFormat="true" ht="15.75" hidden="false" customHeight="false" outlineLevel="0" collapsed="false">
      <c r="A282" s="286" t="s">
        <v>259</v>
      </c>
      <c r="B282" s="288" t="s">
        <v>357</v>
      </c>
      <c r="C282" s="286" t="n">
        <v>125</v>
      </c>
      <c r="D282" s="289" t="n">
        <v>3.638</v>
      </c>
      <c r="E282" s="289" t="n">
        <v>0.046</v>
      </c>
      <c r="F282" s="289" t="n">
        <v>9.737</v>
      </c>
      <c r="G282" s="289" t="n">
        <v>53.914</v>
      </c>
      <c r="H282" s="289" t="n">
        <v>0.005</v>
      </c>
      <c r="I282" s="289" t="n">
        <v>30</v>
      </c>
      <c r="J282" s="289"/>
      <c r="K282" s="289" t="n">
        <v>0.108</v>
      </c>
      <c r="L282" s="289" t="n">
        <v>5.4</v>
      </c>
      <c r="M282" s="289" t="n">
        <v>4.95</v>
      </c>
      <c r="N282" s="289" t="n">
        <v>4.65</v>
      </c>
      <c r="O282" s="289" t="n">
        <v>0.219</v>
      </c>
    </row>
    <row r="283" s="290" customFormat="true" ht="15.75" hidden="false" customHeight="false" outlineLevel="0" collapsed="false">
      <c r="A283" s="286" t="s">
        <v>153</v>
      </c>
      <c r="B283" s="288" t="s">
        <v>165</v>
      </c>
      <c r="C283" s="286" t="n">
        <v>125</v>
      </c>
      <c r="D283" s="289" t="n">
        <v>3.375</v>
      </c>
      <c r="E283" s="289" t="n">
        <v>3.125</v>
      </c>
      <c r="F283" s="289" t="n">
        <v>13.5</v>
      </c>
      <c r="G283" s="289" t="n">
        <v>98.75</v>
      </c>
      <c r="H283" s="289" t="n">
        <v>0.038</v>
      </c>
      <c r="I283" s="289" t="n">
        <v>1.125</v>
      </c>
      <c r="J283" s="289" t="n">
        <v>25</v>
      </c>
      <c r="K283" s="289"/>
      <c r="L283" s="289" t="n">
        <v>151.25</v>
      </c>
      <c r="M283" s="289" t="n">
        <v>117.5</v>
      </c>
      <c r="N283" s="289" t="n">
        <v>18.75</v>
      </c>
      <c r="O283" s="289" t="n">
        <v>0.125</v>
      </c>
    </row>
    <row r="284" s="290" customFormat="true" ht="15.75" hidden="false" customHeight="false" outlineLevel="0" collapsed="false">
      <c r="A284" s="286" t="s">
        <v>166</v>
      </c>
      <c r="B284" s="288"/>
      <c r="C284" s="286" t="n">
        <v>250</v>
      </c>
      <c r="D284" s="289" t="n">
        <v>7.013</v>
      </c>
      <c r="E284" s="289" t="n">
        <v>3.171</v>
      </c>
      <c r="F284" s="289" t="n">
        <v>23.237</v>
      </c>
      <c r="G284" s="289" t="n">
        <v>152.664</v>
      </c>
      <c r="H284" s="289" t="n">
        <v>0.042</v>
      </c>
      <c r="I284" s="289" t="n">
        <v>31.125</v>
      </c>
      <c r="J284" s="289" t="n">
        <v>25</v>
      </c>
      <c r="K284" s="289" t="n">
        <v>0.108</v>
      </c>
      <c r="L284" s="289" t="n">
        <v>156.65</v>
      </c>
      <c r="M284" s="289" t="n">
        <v>122.45</v>
      </c>
      <c r="N284" s="289" t="n">
        <v>23.4</v>
      </c>
      <c r="O284" s="289" t="n">
        <v>0.344</v>
      </c>
    </row>
    <row r="285" s="290" customFormat="true" ht="15.75" hidden="false" customHeight="false" outlineLevel="0" collapsed="false">
      <c r="A285" s="286" t="s">
        <v>361</v>
      </c>
      <c r="B285" s="288"/>
      <c r="C285" s="286" t="n">
        <f aca="false">C284+C280+C272+C268</f>
        <v>1900</v>
      </c>
      <c r="D285" s="289" t="n">
        <f aca="false">D284+D280+D272+D268</f>
        <v>72.713</v>
      </c>
      <c r="E285" s="289" t="n">
        <f aca="false">E284+E280+E272+E268</f>
        <v>62.642</v>
      </c>
      <c r="F285" s="289" t="n">
        <f aca="false">F284+F280+F272+F268</f>
        <v>269.301</v>
      </c>
      <c r="G285" s="289" t="n">
        <f aca="false">G284+G280+G272+G268</f>
        <v>1938.819</v>
      </c>
      <c r="H285" s="289" t="n">
        <f aca="false">H284+H280+H272+H268</f>
        <v>0.998</v>
      </c>
      <c r="I285" s="289" t="n">
        <f aca="false">I284+I280+I272+I268</f>
        <v>99.202</v>
      </c>
      <c r="J285" s="289" t="n">
        <f aca="false">J284+J280+J272+J268</f>
        <v>314.05</v>
      </c>
      <c r="K285" s="289" t="n">
        <f aca="false">K284+K280+K272+K268</f>
        <v>7.97</v>
      </c>
      <c r="L285" s="289" t="n">
        <f aca="false">L284+L280+L272+L268</f>
        <v>647.532</v>
      </c>
      <c r="M285" s="289" t="n">
        <f aca="false">M284+M280+M272+M268</f>
        <v>1049.852</v>
      </c>
      <c r="N285" s="289" t="n">
        <f aca="false">N284+N280+N272+N268</f>
        <v>298.096</v>
      </c>
      <c r="O285" s="289" t="n">
        <f aca="false">O284+O280+O272+O268</f>
        <v>12.567</v>
      </c>
    </row>
    <row r="286" s="290" customFormat="true" ht="15.75" hidden="false" customHeight="false" outlineLevel="0" collapsed="false">
      <c r="A286" s="286" t="s">
        <v>362</v>
      </c>
      <c r="B286" s="288"/>
      <c r="C286" s="286" t="n">
        <f aca="false">C285+C256+C229+C199+C170+C142+C115+C86+C57+C30</f>
        <v>18970</v>
      </c>
      <c r="D286" s="289" t="n">
        <f aca="false">D285+D256+D229+D199+D170+D142+D115+D86+D57+D30</f>
        <v>817.824</v>
      </c>
      <c r="E286" s="289" t="n">
        <f aca="false">E285+E256+E229+E199+E170+E142+E115+E86+E57+E30</f>
        <v>606.976</v>
      </c>
      <c r="F286" s="289" t="n">
        <f aca="false">F285+F256+F229+F199+F170+F142+F115+F86+F57+F30</f>
        <v>2553.483</v>
      </c>
      <c r="G286" s="289" t="n">
        <f aca="false">G285+G256+G229+G199+G170+G142+G115+G86+G57+G30</f>
        <v>19108.349</v>
      </c>
      <c r="H286" s="289" t="n">
        <f aca="false">H285+H256+H229+H199+H170+H142+H115+H86+H57+H30</f>
        <v>10.576</v>
      </c>
      <c r="I286" s="289" t="n">
        <f aca="false">I285+I256+I229+I199+I170+I142+I115+I86+I57+I30</f>
        <v>760.704</v>
      </c>
      <c r="J286" s="289" t="n">
        <f aca="false">J285+J256+J229+J199+J170+J142+J115+J86+J57+J30</f>
        <v>9395.224</v>
      </c>
      <c r="K286" s="289" t="n">
        <f aca="false">K285+K256+K229+K199+K170+K142+K115+K86+K57+K30</f>
        <v>89.878</v>
      </c>
      <c r="L286" s="289" t="n">
        <f aca="false">L285+L256+L229+L199+L170+L142+L115+L86+L57+L30</f>
        <v>9055.686</v>
      </c>
      <c r="M286" s="289" t="n">
        <f aca="false">M285+M256+M229+M199+M170+M142+M115+M86+M57+M30</f>
        <v>13192.105</v>
      </c>
      <c r="N286" s="289" t="n">
        <f aca="false">N285+N256+N229+N199+N170+N142+N115+N86+N57+N30</f>
        <v>3122.734</v>
      </c>
      <c r="O286" s="289" t="n">
        <f aca="false">O285+O256+O229+O199+O170+O142+O115+O86+O57+O30</f>
        <v>145.591</v>
      </c>
    </row>
    <row r="287" customFormat="false" ht="15.75" hidden="false" customHeight="false" outlineLevel="0" collapsed="false">
      <c r="A287" s="294"/>
      <c r="B287" s="281"/>
      <c r="C287" s="295"/>
      <c r="D287" s="296"/>
      <c r="E287" s="296"/>
      <c r="F287" s="296"/>
      <c r="G287" s="296"/>
      <c r="H287" s="296"/>
      <c r="I287" s="296"/>
      <c r="J287" s="296"/>
      <c r="K287" s="296"/>
      <c r="L287" s="296"/>
      <c r="M287" s="296"/>
      <c r="N287" s="296"/>
      <c r="O287" s="296"/>
    </row>
    <row r="288" customFormat="false" ht="15.75" hidden="false" customHeight="false" outlineLevel="0" collapsed="false">
      <c r="A288" s="285"/>
      <c r="B288" s="297"/>
      <c r="C288" s="285"/>
      <c r="D288" s="285"/>
      <c r="E288" s="285"/>
      <c r="F288" s="285"/>
      <c r="G288" s="285"/>
      <c r="H288" s="285"/>
      <c r="I288" s="285"/>
      <c r="J288" s="285"/>
      <c r="K288" s="285"/>
      <c r="L288" s="285"/>
      <c r="M288" s="285"/>
      <c r="N288" s="285"/>
      <c r="O288" s="285"/>
    </row>
    <row r="289" customFormat="false" ht="15.75" hidden="false" customHeight="false" outlineLevel="0" collapsed="false">
      <c r="A289" s="285"/>
      <c r="B289" s="297"/>
      <c r="C289" s="298" t="s">
        <v>363</v>
      </c>
      <c r="D289" s="298" t="n">
        <v>10</v>
      </c>
      <c r="E289" s="285"/>
      <c r="F289" s="285"/>
      <c r="G289" s="285"/>
      <c r="H289" s="285"/>
      <c r="I289" s="285"/>
      <c r="J289" s="285"/>
      <c r="K289" s="285"/>
      <c r="L289" s="285"/>
      <c r="M289" s="285"/>
      <c r="N289" s="285"/>
      <c r="O289" s="285"/>
    </row>
    <row r="290" s="301" customFormat="true" ht="15.75" hidden="false" customHeight="true" outlineLevel="0" collapsed="false">
      <c r="A290" s="299"/>
      <c r="B290" s="299"/>
      <c r="C290" s="300" t="s">
        <v>5</v>
      </c>
      <c r="D290" s="300" t="s">
        <v>6</v>
      </c>
      <c r="E290" s="300"/>
      <c r="F290" s="300"/>
      <c r="G290" s="300" t="s">
        <v>7</v>
      </c>
      <c r="H290" s="300" t="s">
        <v>8</v>
      </c>
      <c r="I290" s="300"/>
      <c r="J290" s="300"/>
      <c r="K290" s="300"/>
      <c r="L290" s="300" t="s">
        <v>9</v>
      </c>
      <c r="M290" s="300"/>
      <c r="N290" s="300"/>
      <c r="O290" s="300"/>
    </row>
    <row r="291" s="301" customFormat="true" ht="15.75" hidden="false" customHeight="false" outlineLevel="0" collapsed="false">
      <c r="A291" s="299"/>
      <c r="B291" s="299"/>
      <c r="C291" s="300"/>
      <c r="D291" s="300" t="s">
        <v>10</v>
      </c>
      <c r="E291" s="300" t="s">
        <v>11</v>
      </c>
      <c r="F291" s="300" t="s">
        <v>12</v>
      </c>
      <c r="G291" s="300"/>
      <c r="H291" s="300" t="s">
        <v>13</v>
      </c>
      <c r="I291" s="300" t="s">
        <v>14</v>
      </c>
      <c r="J291" s="300" t="s">
        <v>15</v>
      </c>
      <c r="K291" s="300" t="s">
        <v>16</v>
      </c>
      <c r="L291" s="300" t="s">
        <v>17</v>
      </c>
      <c r="M291" s="300" t="s">
        <v>18</v>
      </c>
      <c r="N291" s="300" t="s">
        <v>19</v>
      </c>
      <c r="O291" s="300" t="s">
        <v>20</v>
      </c>
    </row>
    <row r="292" s="301" customFormat="true" ht="15.75" hidden="false" customHeight="false" outlineLevel="0" collapsed="false">
      <c r="A292" s="302" t="s">
        <v>134</v>
      </c>
      <c r="B292" s="302"/>
      <c r="C292" s="303" t="n">
        <f aca="false">C13+C40+C69+C97+C125+C153+C182+C211+C239+C268</f>
        <v>5935</v>
      </c>
      <c r="D292" s="304" t="n">
        <f aca="false">D13+D40+D69+D97+D125+D153+D182+D211+D239+D268</f>
        <v>252.581</v>
      </c>
      <c r="E292" s="304" t="n">
        <f aca="false">E13+E40+E69+E97+E125+E153+E182+E211+E239+E268</f>
        <v>202.561</v>
      </c>
      <c r="F292" s="304" t="n">
        <f aca="false">F13+F40+F69+F97+F125+F153+F182+F211+F239+F268</f>
        <v>861.981</v>
      </c>
      <c r="G292" s="304" t="n">
        <f aca="false">G13+G40+G69+G97+G125+G153+G182+G211+G239+G268</f>
        <v>6313.548</v>
      </c>
      <c r="H292" s="304" t="n">
        <f aca="false">H13+H40+H69+H97+H125+H153+H182+H211+H239+H268</f>
        <v>3.619</v>
      </c>
      <c r="I292" s="304" t="n">
        <f aca="false">I13+I40+I69+I97+I125+I153+I182+I211+I239+I268</f>
        <v>240.251</v>
      </c>
      <c r="J292" s="304" t="n">
        <f aca="false">J13+J40+J69+J97+J125+J153+J182+J211+J239+J268</f>
        <v>3663.062</v>
      </c>
      <c r="K292" s="304" t="n">
        <f aca="false">K13+K40+K69+K97+K125+K153+K182+K211+K239+K268</f>
        <v>31.855</v>
      </c>
      <c r="L292" s="304" t="n">
        <f aca="false">L13+L40+L69+L97+L125+L153+L182+L211+L239+L268</f>
        <v>2143.744</v>
      </c>
      <c r="M292" s="304" t="n">
        <f aca="false">M13+M40+M69+M97+M125+M153+M182+M211+M239+M268</f>
        <v>3975.514</v>
      </c>
      <c r="N292" s="304" t="n">
        <f aca="false">N13+N40+N69+N97+N125+N153+N182+N211+N239+N268</f>
        <v>1159.453</v>
      </c>
      <c r="O292" s="304" t="n">
        <f aca="false">O13+O40+O69+O97+O125+O153+O182+O211+O239+O268</f>
        <v>57.713</v>
      </c>
    </row>
    <row r="293" s="301" customFormat="true" ht="15.75" hidden="false" customHeight="false" outlineLevel="0" collapsed="false">
      <c r="A293" s="305" t="s">
        <v>135</v>
      </c>
      <c r="B293" s="305"/>
      <c r="C293" s="303" t="n">
        <f aca="false">C292/10</f>
        <v>593.5</v>
      </c>
      <c r="D293" s="304" t="n">
        <f aca="false">D292/$D$289</f>
        <v>25.2581</v>
      </c>
      <c r="E293" s="304" t="n">
        <f aca="false">E292/$D$289</f>
        <v>20.2561</v>
      </c>
      <c r="F293" s="304" t="n">
        <f aca="false">F292/$D$289</f>
        <v>86.1981</v>
      </c>
      <c r="G293" s="304" t="n">
        <f aca="false">G292/$D$289</f>
        <v>631.3548</v>
      </c>
      <c r="H293" s="304" t="n">
        <f aca="false">H292/$D$289</f>
        <v>0.3619</v>
      </c>
      <c r="I293" s="304" t="n">
        <f aca="false">I292/$D$289</f>
        <v>24.0251</v>
      </c>
      <c r="J293" s="304" t="n">
        <f aca="false">J292/$D$289</f>
        <v>366.3062</v>
      </c>
      <c r="K293" s="304" t="n">
        <f aca="false">K292/$D$289</f>
        <v>3.1855</v>
      </c>
      <c r="L293" s="304" t="n">
        <f aca="false">L292/$D$289</f>
        <v>214.3744</v>
      </c>
      <c r="M293" s="304" t="n">
        <f aca="false">M292/$D$289</f>
        <v>397.5514</v>
      </c>
      <c r="N293" s="304" t="n">
        <f aca="false">N292/$D$289</f>
        <v>115.9453</v>
      </c>
      <c r="O293" s="304" t="n">
        <f aca="false">O292/$D$289</f>
        <v>5.7713</v>
      </c>
    </row>
    <row r="294" s="301" customFormat="true" ht="15.75" hidden="false" customHeight="false" outlineLevel="0" collapsed="false">
      <c r="A294" s="305" t="s">
        <v>136</v>
      </c>
      <c r="B294" s="305"/>
      <c r="C294" s="306"/>
      <c r="D294" s="307" t="n">
        <f aca="false">4*D293/$G$293</f>
        <v>0.160024759453797</v>
      </c>
      <c r="E294" s="307" t="n">
        <f aca="false">4*E293/$G$293</f>
        <v>0.128334179133508</v>
      </c>
      <c r="F294" s="307" t="n">
        <f aca="false">4*F293/$G$293</f>
        <v>0.546115116254759</v>
      </c>
      <c r="G294" s="308"/>
      <c r="H294" s="309"/>
      <c r="I294" s="309"/>
      <c r="J294" s="309"/>
      <c r="K294" s="309"/>
      <c r="L294" s="309"/>
      <c r="M294" s="309"/>
      <c r="N294" s="309"/>
      <c r="O294" s="309"/>
    </row>
    <row r="295" s="301" customFormat="true" ht="15.75" hidden="false" customHeight="false" outlineLevel="0" collapsed="false">
      <c r="A295" s="305" t="s">
        <v>137</v>
      </c>
      <c r="B295" s="305"/>
      <c r="C295" s="306"/>
      <c r="D295" s="310" t="n">
        <f aca="false">D293/D311</f>
        <v>0.328027272727273</v>
      </c>
      <c r="E295" s="310" t="n">
        <f aca="false">E293/E311</f>
        <v>0.256406329113924</v>
      </c>
      <c r="F295" s="310" t="n">
        <f aca="false">F293/F311</f>
        <v>0.25730776119403</v>
      </c>
      <c r="G295" s="310" t="n">
        <f aca="false">G293/G311</f>
        <v>0.268661617021277</v>
      </c>
      <c r="H295" s="310" t="n">
        <f aca="false">H293/H311</f>
        <v>0.301583333333333</v>
      </c>
      <c r="I295" s="310" t="n">
        <f aca="false">I293/I311</f>
        <v>0.400418333333333</v>
      </c>
      <c r="J295" s="310" t="n">
        <f aca="false">J293/J311</f>
        <v>0.523294571428571</v>
      </c>
      <c r="K295" s="310" t="n">
        <f aca="false">K293/K311</f>
        <v>0.31855</v>
      </c>
      <c r="L295" s="310" t="n">
        <f aca="false">L293/L311</f>
        <v>0.194885818181818</v>
      </c>
      <c r="M295" s="310" t="n">
        <f aca="false">M293/M311</f>
        <v>0.361410363636364</v>
      </c>
      <c r="N295" s="310" t="n">
        <f aca="false">N293/N311</f>
        <v>0.4637812</v>
      </c>
      <c r="O295" s="310" t="n">
        <f aca="false">O293/O311</f>
        <v>0.480941666666667</v>
      </c>
    </row>
    <row r="296" s="301" customFormat="true" ht="15.75" hidden="false" customHeight="false" outlineLevel="0" collapsed="false">
      <c r="A296" s="302" t="s">
        <v>364</v>
      </c>
      <c r="B296" s="302"/>
      <c r="C296" s="303" t="n">
        <f aca="false">C17+C44+C73+C101+C129+C157+C186+C215+C243+C272</f>
        <v>2500</v>
      </c>
      <c r="D296" s="304" t="n">
        <f aca="false">D17+D44+D73+D101+D129+D157+D186+D215+D243+D272</f>
        <v>131.086</v>
      </c>
      <c r="E296" s="304" t="n">
        <f aca="false">E17+E44+E73+E101+E129+E157+E186+E215+E243+E272</f>
        <v>86.109</v>
      </c>
      <c r="F296" s="304" t="n">
        <f aca="false">F17+F44+F73+F101+F129+F157+F186+F215+F243+F272</f>
        <v>319.307</v>
      </c>
      <c r="G296" s="304" t="n">
        <f aca="false">G17+G44+G73+G101+G129+G157+G186+G215+G243+G272</f>
        <v>2622.94</v>
      </c>
      <c r="H296" s="304" t="n">
        <f aca="false">H17+H44+H73+H101+H129+H157+H186+H215+H243+H272</f>
        <v>0.937</v>
      </c>
      <c r="I296" s="304" t="n">
        <f aca="false">I17+I44+I73+I101+I129+I157+I186+I215+I243+I272</f>
        <v>63.778</v>
      </c>
      <c r="J296" s="304" t="n">
        <f aca="false">J17+J44+J73+J101+J129+J157+J186+J215+J243+J272</f>
        <v>629.6</v>
      </c>
      <c r="K296" s="304" t="n">
        <f aca="false">K17+K44+K73+K101+K129+K157+K186+K215+K243+K272</f>
        <v>1.813</v>
      </c>
      <c r="L296" s="304" t="n">
        <f aca="false">L17+L44+L73+L101+L129+L157+L186+L215+L243+L272</f>
        <v>2512.27</v>
      </c>
      <c r="M296" s="304" t="n">
        <f aca="false">M17+M44+M73+M101+M129+M157+M186+M215+M243+M272</f>
        <v>2390.623</v>
      </c>
      <c r="N296" s="304" t="n">
        <f aca="false">N17+N44+N73+N101+N129+N157+N186+N215+N243+N272</f>
        <v>348.064</v>
      </c>
      <c r="O296" s="304" t="n">
        <f aca="false">O17+O44+O73+O101+O129+O157+O186+O215+O243+O272</f>
        <v>9.611</v>
      </c>
    </row>
    <row r="297" s="301" customFormat="true" ht="15.75" hidden="false" customHeight="false" outlineLevel="0" collapsed="false">
      <c r="A297" s="305" t="s">
        <v>135</v>
      </c>
      <c r="B297" s="305"/>
      <c r="C297" s="303" t="n">
        <f aca="false">C296/10</f>
        <v>250</v>
      </c>
      <c r="D297" s="304" t="n">
        <f aca="false">D296/$D$289</f>
        <v>13.1086</v>
      </c>
      <c r="E297" s="304" t="n">
        <f aca="false">E296/$D$289</f>
        <v>8.6109</v>
      </c>
      <c r="F297" s="304" t="n">
        <f aca="false">F296/$D$289</f>
        <v>31.9307</v>
      </c>
      <c r="G297" s="304" t="n">
        <f aca="false">G296/$D$289</f>
        <v>262.294</v>
      </c>
      <c r="H297" s="304" t="n">
        <f aca="false">H296/$D$289</f>
        <v>0.0937</v>
      </c>
      <c r="I297" s="304" t="n">
        <f aca="false">I296/$D$289</f>
        <v>6.3778</v>
      </c>
      <c r="J297" s="304" t="n">
        <f aca="false">J296/$D$289</f>
        <v>62.96</v>
      </c>
      <c r="K297" s="304" t="n">
        <f aca="false">K296/$D$289</f>
        <v>0.1813</v>
      </c>
      <c r="L297" s="304" t="n">
        <f aca="false">L296/$D$289</f>
        <v>251.227</v>
      </c>
      <c r="M297" s="304" t="n">
        <f aca="false">M296/$D$289</f>
        <v>239.0623</v>
      </c>
      <c r="N297" s="304" t="n">
        <f aca="false">N296/$D$289</f>
        <v>34.8064</v>
      </c>
      <c r="O297" s="304" t="n">
        <f aca="false">O296/$D$289</f>
        <v>0.9611</v>
      </c>
    </row>
    <row r="298" s="301" customFormat="true" ht="15.75" hidden="false" customHeight="false" outlineLevel="0" collapsed="false">
      <c r="A298" s="305" t="s">
        <v>136</v>
      </c>
      <c r="B298" s="305"/>
      <c r="C298" s="306"/>
      <c r="D298" s="311" t="n">
        <f aca="false">4*D297/$G$297</f>
        <v>0.19990697461627</v>
      </c>
      <c r="E298" s="311" t="n">
        <f aca="false">4*E297/$G$297</f>
        <v>0.131316766681663</v>
      </c>
      <c r="F298" s="311" t="n">
        <f aca="false">4*F297/$G$297</f>
        <v>0.486945183648882</v>
      </c>
      <c r="G298" s="312"/>
      <c r="H298" s="312"/>
      <c r="I298" s="312"/>
      <c r="J298" s="312"/>
      <c r="K298" s="312"/>
      <c r="L298" s="312"/>
      <c r="M298" s="312"/>
      <c r="N298" s="312"/>
      <c r="O298" s="312"/>
    </row>
    <row r="299" s="301" customFormat="true" ht="15.75" hidden="false" customHeight="false" outlineLevel="0" collapsed="false">
      <c r="A299" s="305" t="s">
        <v>137</v>
      </c>
      <c r="B299" s="305"/>
      <c r="C299" s="303"/>
      <c r="D299" s="310" t="n">
        <f aca="false">D297/D311</f>
        <v>0.170241558441558</v>
      </c>
      <c r="E299" s="310" t="n">
        <f aca="false">E297/E311</f>
        <v>0.108998734177215</v>
      </c>
      <c r="F299" s="310" t="n">
        <f aca="false">F297/F311</f>
        <v>0.0953155223880597</v>
      </c>
      <c r="G299" s="310" t="n">
        <f aca="false">G297/G311</f>
        <v>0.111614468085106</v>
      </c>
      <c r="H299" s="310" t="n">
        <f aca="false">H297/H311</f>
        <v>0.0780833333333334</v>
      </c>
      <c r="I299" s="310" t="n">
        <f aca="false">I297/I311</f>
        <v>0.106296666666667</v>
      </c>
      <c r="J299" s="310" t="n">
        <f aca="false">J297/J311</f>
        <v>0.0899428571428571</v>
      </c>
      <c r="K299" s="310" t="n">
        <f aca="false">K297/K311</f>
        <v>0.01813</v>
      </c>
      <c r="L299" s="310" t="n">
        <f aca="false">L297/L311</f>
        <v>0.228388181818182</v>
      </c>
      <c r="M299" s="310" t="n">
        <f aca="false">M297/M311</f>
        <v>0.217329363636364</v>
      </c>
      <c r="N299" s="310" t="n">
        <f aca="false">N297/N311</f>
        <v>0.1392256</v>
      </c>
      <c r="O299" s="310" t="n">
        <f aca="false">O297/O311</f>
        <v>0.0800916666666667</v>
      </c>
    </row>
    <row r="300" s="301" customFormat="true" ht="15.75" hidden="false" customHeight="false" outlineLevel="0" collapsed="false">
      <c r="A300" s="302" t="s">
        <v>138</v>
      </c>
      <c r="B300" s="302"/>
      <c r="C300" s="303" t="n">
        <f aca="false">C25+C52+C81+C110+C137+C165+C194+C224+C251+C280</f>
        <v>8035</v>
      </c>
      <c r="D300" s="304" t="n">
        <f aca="false">D25+D52+D81+D110+D137+D165+D194+D224+D251+D280</f>
        <v>303.071</v>
      </c>
      <c r="E300" s="304" t="n">
        <f aca="false">E25+E52+E81+E110+E137+E165+E194+E224+E251+E280</f>
        <v>232.197</v>
      </c>
      <c r="F300" s="304" t="n">
        <f aca="false">F25+F52+F81+F110+F137+F165+F194+F224+F251+F280</f>
        <v>1052.887</v>
      </c>
      <c r="G300" s="304" t="n">
        <f aca="false">G25+G52+G81+G110+G137+G165+G194+G224+G251+G280</f>
        <v>7548.921</v>
      </c>
      <c r="H300" s="304" t="n">
        <f aca="false">H25+H52+H81+H110+H137+H165+H194+H224+H251+H280</f>
        <v>5.084</v>
      </c>
      <c r="I300" s="304" t="n">
        <f aca="false">I25+I52+I81+I110+I137+I165+I194+I224+I251+I280</f>
        <v>392.899</v>
      </c>
      <c r="J300" s="304" t="n">
        <f aca="false">J25+J52+J81+J110+J137+J165+J194+J224+J251+J280</f>
        <v>4472.962</v>
      </c>
      <c r="K300" s="304" t="n">
        <f aca="false">K25+K52+K81+K110+K137+K165+K194+K224+K251+K280</f>
        <v>54.399</v>
      </c>
      <c r="L300" s="304" t="n">
        <f aca="false">L25+L52+L81+L110+L137+L165+L194+L224+L251+L280</f>
        <v>1887.402</v>
      </c>
      <c r="M300" s="304" t="n">
        <f aca="false">M25+M52+M81+M110+M137+M165+M194+M224+M251+M280</f>
        <v>4435.345</v>
      </c>
      <c r="N300" s="304" t="n">
        <f aca="false">N25+N52+N81+N110+N137+N165+N194+N224+N251+N280</f>
        <v>1267.154</v>
      </c>
      <c r="O300" s="304" t="n">
        <f aca="false">O25+O52+O81+O110+O137+O165+O194+O224+O251+O280</f>
        <v>68.657</v>
      </c>
    </row>
    <row r="301" s="301" customFormat="true" ht="15.75" hidden="false" customHeight="false" outlineLevel="0" collapsed="false">
      <c r="A301" s="305" t="s">
        <v>139</v>
      </c>
      <c r="B301" s="305"/>
      <c r="C301" s="303" t="n">
        <f aca="false">C300/10</f>
        <v>803.5</v>
      </c>
      <c r="D301" s="304" t="n">
        <f aca="false">D300/$D$289</f>
        <v>30.3071</v>
      </c>
      <c r="E301" s="304" t="n">
        <f aca="false">E300/$D$289</f>
        <v>23.2197</v>
      </c>
      <c r="F301" s="304" t="n">
        <f aca="false">F300/$D$289</f>
        <v>105.2887</v>
      </c>
      <c r="G301" s="304" t="n">
        <f aca="false">G300/$D$289</f>
        <v>754.8921</v>
      </c>
      <c r="H301" s="304" t="n">
        <f aca="false">H300/$D$289</f>
        <v>0.5084</v>
      </c>
      <c r="I301" s="304" t="n">
        <f aca="false">I300/$D$289</f>
        <v>39.2899</v>
      </c>
      <c r="J301" s="304" t="n">
        <f aca="false">J300/$D$289</f>
        <v>447.2962</v>
      </c>
      <c r="K301" s="304" t="n">
        <f aca="false">K300/$D$289</f>
        <v>5.4399</v>
      </c>
      <c r="L301" s="304" t="n">
        <f aca="false">L300/$D$289</f>
        <v>188.7402</v>
      </c>
      <c r="M301" s="304" t="n">
        <f aca="false">M300/$D$289</f>
        <v>443.5345</v>
      </c>
      <c r="N301" s="304" t="n">
        <f aca="false">N300/$D$289</f>
        <v>126.7154</v>
      </c>
      <c r="O301" s="304" t="n">
        <f aca="false">O300/$D$289</f>
        <v>6.8657</v>
      </c>
    </row>
    <row r="302" s="301" customFormat="true" ht="15.75" hidden="false" customHeight="false" outlineLevel="0" collapsed="false">
      <c r="A302" s="305" t="s">
        <v>136</v>
      </c>
      <c r="B302" s="305"/>
      <c r="C302" s="313"/>
      <c r="D302" s="307" t="n">
        <f aca="false">4*D301/$G$301</f>
        <v>0.16059036781548</v>
      </c>
      <c r="E302" s="307" t="n">
        <f aca="false">4*E301/$G$301</f>
        <v>0.123035861681424</v>
      </c>
      <c r="F302" s="307" t="n">
        <f aca="false">4*F301/$G$301</f>
        <v>0.55790065891536</v>
      </c>
      <c r="G302" s="309"/>
      <c r="H302" s="309"/>
      <c r="I302" s="309"/>
      <c r="J302" s="309"/>
      <c r="K302" s="309"/>
      <c r="L302" s="309"/>
      <c r="M302" s="309"/>
      <c r="N302" s="309"/>
      <c r="O302" s="309"/>
    </row>
    <row r="303" s="301" customFormat="true" ht="15.75" hidden="false" customHeight="false" outlineLevel="0" collapsed="false">
      <c r="A303" s="305" t="s">
        <v>137</v>
      </c>
      <c r="B303" s="305"/>
      <c r="C303" s="313"/>
      <c r="D303" s="310" t="n">
        <f aca="false">D301/D311</f>
        <v>0.393598701298701</v>
      </c>
      <c r="E303" s="310" t="n">
        <f aca="false">E301/E311</f>
        <v>0.293920253164557</v>
      </c>
      <c r="F303" s="310" t="n">
        <f aca="false">F301/F311</f>
        <v>0.314294626865672</v>
      </c>
      <c r="G303" s="310" t="n">
        <f aca="false">G301/G311</f>
        <v>0.321230680851064</v>
      </c>
      <c r="H303" s="310" t="n">
        <f aca="false">H301/H311</f>
        <v>0.423666666666667</v>
      </c>
      <c r="I303" s="310" t="n">
        <f aca="false">I301/I311</f>
        <v>0.654831666666667</v>
      </c>
      <c r="J303" s="310" t="n">
        <f aca="false">J301/J311</f>
        <v>0.638994571428572</v>
      </c>
      <c r="K303" s="310" t="n">
        <f aca="false">K301/K311</f>
        <v>0.54399</v>
      </c>
      <c r="L303" s="310" t="n">
        <f aca="false">L301/L311</f>
        <v>0.171582</v>
      </c>
      <c r="M303" s="310" t="n">
        <f aca="false">M301/M311</f>
        <v>0.403213181818182</v>
      </c>
      <c r="N303" s="310" t="n">
        <f aca="false">N301/N311</f>
        <v>0.5068616</v>
      </c>
      <c r="O303" s="310" t="n">
        <f aca="false">O301/O311</f>
        <v>0.572141666666667</v>
      </c>
    </row>
    <row r="304" s="301" customFormat="true" ht="15.75" hidden="false" customHeight="false" outlineLevel="0" collapsed="false">
      <c r="A304" s="302" t="s">
        <v>365</v>
      </c>
      <c r="B304" s="302"/>
      <c r="C304" s="303" t="n">
        <f aca="false">C29+C56+C85+C114+C141+C169+C198+C228+C255+C284</f>
        <v>2500</v>
      </c>
      <c r="D304" s="304" t="n">
        <f aca="false">D29+D56+D85+D114+D141+D169+D198+D228+D255+D284</f>
        <v>131.086</v>
      </c>
      <c r="E304" s="304" t="n">
        <f aca="false">E29+E56+E85+E114+E141+E169+E198+E228+E255+E284</f>
        <v>86.109</v>
      </c>
      <c r="F304" s="304" t="n">
        <f aca="false">F29+F56+F85+F114+F141+F169+F198+F228+F255+F284</f>
        <v>319.307</v>
      </c>
      <c r="G304" s="304" t="n">
        <f aca="false">G29+G56+G85+G114+G141+G169+G198+G228+G255+G284</f>
        <v>2622.94</v>
      </c>
      <c r="H304" s="304" t="n">
        <f aca="false">H29+H56+H85+H114+H141+H169+H198+H228+H255+H284</f>
        <v>0.937</v>
      </c>
      <c r="I304" s="304" t="n">
        <f aca="false">I29+I56+I85+I114+I141+I169+I198+I228+I255+I284</f>
        <v>63.778</v>
      </c>
      <c r="J304" s="304" t="n">
        <f aca="false">J29+J56+J85+J114+J141+J169+J198+J228+J255+J284</f>
        <v>629.6</v>
      </c>
      <c r="K304" s="304" t="n">
        <f aca="false">K29+K56+K85+K114+K141+K169+K198+K228+K255+K284</f>
        <v>1.813</v>
      </c>
      <c r="L304" s="304" t="n">
        <f aca="false">L29+L56+L85+L114+L141+L169+L198+L228+L255+L284</f>
        <v>2512.27</v>
      </c>
      <c r="M304" s="304" t="n">
        <f aca="false">M29+M56+M85+M114+M141+M169+M198+M228+M255+M284</f>
        <v>2390.623</v>
      </c>
      <c r="N304" s="304" t="n">
        <f aca="false">N29+N56+N85+N114+N141+N169+N198+N228+N255+N284</f>
        <v>348.064</v>
      </c>
      <c r="O304" s="304" t="n">
        <f aca="false">O29+O56+O85+O114+O141+O169+O198+O228+O255+O284</f>
        <v>9.611</v>
      </c>
    </row>
    <row r="305" s="301" customFormat="true" ht="15.75" hidden="false" customHeight="false" outlineLevel="0" collapsed="false">
      <c r="A305" s="305" t="s">
        <v>366</v>
      </c>
      <c r="B305" s="305"/>
      <c r="C305" s="303" t="n">
        <f aca="false">C304/10</f>
        <v>250</v>
      </c>
      <c r="D305" s="304" t="n">
        <f aca="false">D304/$D$289</f>
        <v>13.1086</v>
      </c>
      <c r="E305" s="304" t="n">
        <f aca="false">E304/$D$289</f>
        <v>8.6109</v>
      </c>
      <c r="F305" s="304" t="n">
        <f aca="false">F304/$D$289</f>
        <v>31.9307</v>
      </c>
      <c r="G305" s="304" t="n">
        <f aca="false">G304/$D$289</f>
        <v>262.294</v>
      </c>
      <c r="H305" s="304" t="n">
        <f aca="false">H304/$D$289</f>
        <v>0.0937</v>
      </c>
      <c r="I305" s="304" t="n">
        <f aca="false">I304/$D$289</f>
        <v>6.3778</v>
      </c>
      <c r="J305" s="304" t="n">
        <f aca="false">J304/$D$289</f>
        <v>62.96</v>
      </c>
      <c r="K305" s="304" t="n">
        <f aca="false">K304/$D$289</f>
        <v>0.1813</v>
      </c>
      <c r="L305" s="304" t="n">
        <f aca="false">L304/$D$289</f>
        <v>251.227</v>
      </c>
      <c r="M305" s="304" t="n">
        <f aca="false">M304/$D$289</f>
        <v>239.0623</v>
      </c>
      <c r="N305" s="304" t="n">
        <f aca="false">N304/$D$289</f>
        <v>34.8064</v>
      </c>
      <c r="O305" s="304" t="n">
        <f aca="false">O304/$D$289</f>
        <v>0.9611</v>
      </c>
    </row>
    <row r="306" s="301" customFormat="true" ht="15.75" hidden="false" customHeight="false" outlineLevel="0" collapsed="false">
      <c r="A306" s="305" t="s">
        <v>136</v>
      </c>
      <c r="B306" s="305"/>
      <c r="C306" s="313"/>
      <c r="D306" s="307" t="n">
        <f aca="false">4*D304/$G$304</f>
        <v>0.19990697461627</v>
      </c>
      <c r="E306" s="307" t="n">
        <f aca="false">4*E304/$G$304</f>
        <v>0.131316766681663</v>
      </c>
      <c r="F306" s="307" t="n">
        <f aca="false">4*F304/$G$304</f>
        <v>0.486945183648882</v>
      </c>
      <c r="G306" s="309"/>
      <c r="H306" s="309"/>
      <c r="I306" s="309"/>
      <c r="J306" s="309"/>
      <c r="K306" s="309"/>
      <c r="L306" s="309"/>
      <c r="M306" s="309"/>
      <c r="N306" s="309"/>
      <c r="O306" s="309"/>
    </row>
    <row r="307" s="301" customFormat="true" ht="15.75" hidden="false" customHeight="false" outlineLevel="0" collapsed="false">
      <c r="A307" s="305" t="s">
        <v>137</v>
      </c>
      <c r="B307" s="305"/>
      <c r="C307" s="314"/>
      <c r="D307" s="310" t="n">
        <f aca="false">D305/D311</f>
        <v>0.170241558441558</v>
      </c>
      <c r="E307" s="310" t="n">
        <f aca="false">E305/E311</f>
        <v>0.108998734177215</v>
      </c>
      <c r="F307" s="310" t="n">
        <f aca="false">F305/F311</f>
        <v>0.0953155223880597</v>
      </c>
      <c r="G307" s="310" t="n">
        <f aca="false">G305/G311</f>
        <v>0.111614468085106</v>
      </c>
      <c r="H307" s="310" t="n">
        <f aca="false">H305/H311</f>
        <v>0.0780833333333334</v>
      </c>
      <c r="I307" s="310" t="n">
        <f aca="false">I305/I311</f>
        <v>0.106296666666667</v>
      </c>
      <c r="J307" s="310" t="n">
        <f aca="false">J305/J311</f>
        <v>0.0899428571428571</v>
      </c>
      <c r="K307" s="310" t="n">
        <f aca="false">K305/K311</f>
        <v>0.01813</v>
      </c>
      <c r="L307" s="310" t="n">
        <f aca="false">L305/L311</f>
        <v>0.228388181818182</v>
      </c>
      <c r="M307" s="310" t="n">
        <f aca="false">M305/M311</f>
        <v>0.217329363636364</v>
      </c>
      <c r="N307" s="310" t="n">
        <f aca="false">N305/N311</f>
        <v>0.1392256</v>
      </c>
      <c r="O307" s="310" t="n">
        <f aca="false">O305/O311</f>
        <v>0.0800916666666667</v>
      </c>
    </row>
    <row r="308" s="301" customFormat="true" ht="15.75" hidden="false" customHeight="false" outlineLevel="0" collapsed="false">
      <c r="A308" s="302" t="s">
        <v>140</v>
      </c>
      <c r="B308" s="302"/>
      <c r="C308" s="314"/>
      <c r="D308" s="315" t="n">
        <f aca="false">D286</f>
        <v>817.824</v>
      </c>
      <c r="E308" s="315" t="n">
        <f aca="false">E286</f>
        <v>606.976</v>
      </c>
      <c r="F308" s="315" t="n">
        <f aca="false">F286</f>
        <v>2553.483</v>
      </c>
      <c r="G308" s="315" t="n">
        <f aca="false">G286</f>
        <v>19108.349</v>
      </c>
      <c r="H308" s="315" t="n">
        <f aca="false">H286</f>
        <v>10.576</v>
      </c>
      <c r="I308" s="315" t="n">
        <f aca="false">I286</f>
        <v>760.704</v>
      </c>
      <c r="J308" s="315" t="n">
        <f aca="false">J286</f>
        <v>9395.224</v>
      </c>
      <c r="K308" s="315" t="n">
        <f aca="false">K286</f>
        <v>89.878</v>
      </c>
      <c r="L308" s="315" t="n">
        <f aca="false">L286</f>
        <v>9055.686</v>
      </c>
      <c r="M308" s="315" t="n">
        <f aca="false">M286</f>
        <v>13192.105</v>
      </c>
      <c r="N308" s="315" t="n">
        <f aca="false">N286</f>
        <v>3122.734</v>
      </c>
      <c r="O308" s="315" t="n">
        <f aca="false">O286</f>
        <v>145.591</v>
      </c>
    </row>
    <row r="309" s="301" customFormat="true" ht="15.75" hidden="false" customHeight="false" outlineLevel="0" collapsed="false">
      <c r="A309" s="305" t="s">
        <v>141</v>
      </c>
      <c r="B309" s="305"/>
      <c r="C309" s="314"/>
      <c r="D309" s="316" t="n">
        <f aca="false">D308/10</f>
        <v>81.7824</v>
      </c>
      <c r="E309" s="316" t="n">
        <f aca="false">E308/10</f>
        <v>60.6976</v>
      </c>
      <c r="F309" s="316" t="n">
        <f aca="false">F308/10</f>
        <v>255.3483</v>
      </c>
      <c r="G309" s="316" t="n">
        <f aca="false">G308/10</f>
        <v>1910.8349</v>
      </c>
      <c r="H309" s="316" t="n">
        <f aca="false">H308/10</f>
        <v>1.0576</v>
      </c>
      <c r="I309" s="316" t="n">
        <f aca="false">I308/10</f>
        <v>76.0704</v>
      </c>
      <c r="J309" s="316" t="n">
        <f aca="false">J308/10</f>
        <v>939.5224</v>
      </c>
      <c r="K309" s="316" t="n">
        <f aca="false">K308/10</f>
        <v>8.9878</v>
      </c>
      <c r="L309" s="316" t="n">
        <f aca="false">L308/10</f>
        <v>905.5686</v>
      </c>
      <c r="M309" s="316" t="n">
        <f aca="false">M308/10</f>
        <v>1319.2105</v>
      </c>
      <c r="N309" s="316" t="n">
        <f aca="false">N308/10</f>
        <v>312.2734</v>
      </c>
      <c r="O309" s="316" t="n">
        <f aca="false">O308/10</f>
        <v>14.5591</v>
      </c>
    </row>
    <row r="310" s="301" customFormat="true" ht="15.75" hidden="false" customHeight="false" outlineLevel="0" collapsed="false">
      <c r="A310" s="305" t="s">
        <v>136</v>
      </c>
      <c r="B310" s="305"/>
      <c r="C310" s="314"/>
      <c r="D310" s="317" t="n">
        <f aca="false">4*D309/$G$309</f>
        <v>0.171197208089511</v>
      </c>
      <c r="E310" s="317" t="n">
        <f aca="false">4*E309/$G$309</f>
        <v>0.127059852214338</v>
      </c>
      <c r="F310" s="317" t="n">
        <f aca="false">4*F309/$G$309</f>
        <v>0.534527184949364</v>
      </c>
      <c r="G310" s="318"/>
      <c r="H310" s="318"/>
      <c r="I310" s="318"/>
      <c r="J310" s="318"/>
      <c r="K310" s="318"/>
      <c r="L310" s="318"/>
      <c r="M310" s="318"/>
      <c r="N310" s="318"/>
      <c r="O310" s="318"/>
    </row>
    <row r="311" s="301" customFormat="true" ht="15.75" hidden="false" customHeight="false" outlineLevel="0" collapsed="false">
      <c r="A311" s="305" t="s">
        <v>142</v>
      </c>
      <c r="B311" s="305"/>
      <c r="C311" s="314"/>
      <c r="D311" s="319" t="n">
        <v>77</v>
      </c>
      <c r="E311" s="319" t="n">
        <v>79</v>
      </c>
      <c r="F311" s="319" t="n">
        <v>335</v>
      </c>
      <c r="G311" s="319" t="n">
        <v>2350</v>
      </c>
      <c r="H311" s="319" t="n">
        <v>1.2</v>
      </c>
      <c r="I311" s="319" t="n">
        <v>60</v>
      </c>
      <c r="J311" s="319" t="n">
        <v>700</v>
      </c>
      <c r="K311" s="319" t="n">
        <v>10</v>
      </c>
      <c r="L311" s="319" t="n">
        <v>1100</v>
      </c>
      <c r="M311" s="319" t="n">
        <v>1100</v>
      </c>
      <c r="N311" s="319" t="n">
        <v>250</v>
      </c>
      <c r="O311" s="319" t="n">
        <v>12</v>
      </c>
    </row>
    <row r="312" s="301" customFormat="true" ht="15.75" hidden="false" customHeight="false" outlineLevel="0" collapsed="false">
      <c r="A312" s="320"/>
      <c r="B312" s="320"/>
      <c r="C312" s="314"/>
      <c r="D312" s="314"/>
      <c r="E312" s="314"/>
      <c r="F312" s="314"/>
      <c r="G312" s="314"/>
      <c r="H312" s="321"/>
      <c r="I312" s="321"/>
      <c r="J312" s="321"/>
      <c r="K312" s="321"/>
      <c r="L312" s="321"/>
      <c r="M312" s="321"/>
      <c r="N312" s="321"/>
      <c r="O312" s="321"/>
    </row>
  </sheetData>
  <mergeCells count="36">
    <mergeCell ref="A1:O1"/>
    <mergeCell ref="A4:A5"/>
    <mergeCell ref="B4:B5"/>
    <mergeCell ref="C4:C5"/>
    <mergeCell ref="D4:F4"/>
    <mergeCell ref="G4:G5"/>
    <mergeCell ref="H4:K4"/>
    <mergeCell ref="L4:O4"/>
    <mergeCell ref="A7:O7"/>
    <mergeCell ref="A290:B291"/>
    <mergeCell ref="C290:C291"/>
    <mergeCell ref="D290:F290"/>
    <mergeCell ref="G290:G291"/>
    <mergeCell ref="H290:K290"/>
    <mergeCell ref="L290:O290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</mergeCells>
  <printOptions headings="false" gridLines="false" gridLinesSet="true" horizontalCentered="false" verticalCentered="false"/>
  <pageMargins left="1.18125" right="0.196527777777778" top="0.590277777777778" bottom="0.39375" header="0.511811023622047" footer="0.511811023622047"/>
  <pageSetup paperSize="9" scale="7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68" man="true" max="16383" min="0"/>
    <brk id="288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DEEBF7"/>
    <pageSetUpPr fitToPage="false"/>
  </sheetPr>
  <dimension ref="A1:O67"/>
  <sheetViews>
    <sheetView showFormulas="false" showGridLines="true" showRowColHeaders="true" showZeros="true" rightToLeft="false" tabSelected="false" showOutlineSymbols="true" defaultGridColor="true" view="pageBreakPreview" topLeftCell="A1" colorId="64" zoomScale="106" zoomScaleNormal="100" zoomScalePageLayoutView="106" workbookViewId="0">
      <selection pane="topLeft" activeCell="C41" activeCellId="0" sqref="C41"/>
    </sheetView>
  </sheetViews>
  <sheetFormatPr defaultColWidth="9.15625" defaultRowHeight="11.25" zeroHeight="false" outlineLevelRow="0" outlineLevelCol="0"/>
  <cols>
    <col collapsed="false" customWidth="false" hidden="false" outlineLevel="0" max="1" min="1" style="322" width="9.14"/>
    <col collapsed="false" customWidth="true" hidden="false" outlineLevel="0" max="2" min="2" style="322" width="14.15"/>
    <col collapsed="false" customWidth="true" hidden="false" outlineLevel="0" max="3" min="3" style="322" width="7.57"/>
    <col collapsed="false" customWidth="true" hidden="false" outlineLevel="0" max="4" min="4" style="322" width="7.15"/>
    <col collapsed="false" customWidth="true" hidden="false" outlineLevel="0" max="5" min="5" style="322" width="6.42"/>
    <col collapsed="false" customWidth="true" hidden="false" outlineLevel="0" max="6" min="6" style="322" width="11.42"/>
    <col collapsed="false" customWidth="false" hidden="false" outlineLevel="0" max="7" min="7" style="322" width="9.14"/>
    <col collapsed="false" customWidth="true" hidden="false" outlineLevel="0" max="11" min="8" style="322" width="9.42"/>
    <col collapsed="false" customWidth="false" hidden="false" outlineLevel="0" max="12" min="12" style="322" width="9.14"/>
    <col collapsed="false" customWidth="true" hidden="false" outlineLevel="0" max="14" min="13" style="322" width="9.42"/>
    <col collapsed="false" customWidth="true" hidden="false" outlineLevel="0" max="15" min="15" style="322" width="10.29"/>
    <col collapsed="false" customWidth="false" hidden="false" outlineLevel="0" max="1024" min="16" style="322" width="9.14"/>
  </cols>
  <sheetData>
    <row r="1" customFormat="false" ht="12.75" hidden="false" customHeight="false" outlineLevel="0" collapsed="false">
      <c r="N1" s="323"/>
      <c r="O1" s="324" t="s">
        <v>367</v>
      </c>
    </row>
    <row r="2" customFormat="false" ht="32.25" hidden="false" customHeight="true" outlineLevel="0" collapsed="false">
      <c r="A2" s="325" t="s">
        <v>368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</row>
    <row r="3" customFormat="false" ht="11.25" hidden="false" customHeight="false" outlineLevel="0" collapsed="false">
      <c r="A3" s="326" t="s">
        <v>267</v>
      </c>
    </row>
    <row r="4" customFormat="false" ht="8.25" hidden="false" customHeight="true" outlineLevel="0" collapsed="false">
      <c r="A4" s="326"/>
    </row>
    <row r="5" s="329" customFormat="true" ht="12" hidden="false" customHeight="false" outlineLevel="0" collapsed="false">
      <c r="A5" s="327" t="s">
        <v>142</v>
      </c>
      <c r="B5" s="327"/>
      <c r="C5" s="328" t="n">
        <v>77</v>
      </c>
      <c r="D5" s="328" t="n">
        <v>79</v>
      </c>
      <c r="E5" s="328" t="n">
        <v>335</v>
      </c>
      <c r="F5" s="328" t="n">
        <v>2350</v>
      </c>
    </row>
    <row r="6" s="329" customFormat="true" ht="11.25" hidden="false" customHeight="false" outlineLevel="0" collapsed="false">
      <c r="A6" s="330" t="s">
        <v>369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</row>
    <row r="7" s="329" customFormat="true" ht="12.75" hidden="false" customHeight="true" outlineLevel="0" collapsed="false">
      <c r="A7" s="331" t="s">
        <v>4</v>
      </c>
      <c r="B7" s="331"/>
      <c r="C7" s="332" t="s">
        <v>6</v>
      </c>
      <c r="D7" s="332"/>
      <c r="E7" s="332"/>
      <c r="F7" s="331" t="s">
        <v>7</v>
      </c>
      <c r="H7" s="331" t="s">
        <v>370</v>
      </c>
      <c r="I7" s="331"/>
      <c r="J7" s="331"/>
      <c r="K7" s="331"/>
      <c r="M7" s="333" t="s">
        <v>371</v>
      </c>
      <c r="N7" s="333"/>
      <c r="O7" s="333"/>
    </row>
    <row r="8" s="329" customFormat="true" ht="18.75" hidden="false" customHeight="true" outlineLevel="0" collapsed="false">
      <c r="A8" s="331"/>
      <c r="B8" s="331"/>
      <c r="C8" s="334" t="s">
        <v>10</v>
      </c>
      <c r="D8" s="334" t="s">
        <v>11</v>
      </c>
      <c r="E8" s="334" t="s">
        <v>12</v>
      </c>
      <c r="F8" s="331"/>
      <c r="H8" s="335" t="str">
        <f aca="false">C8</f>
        <v>Б</v>
      </c>
      <c r="I8" s="335" t="str">
        <f aca="false">D8</f>
        <v>Ж</v>
      </c>
      <c r="J8" s="335" t="str">
        <f aca="false">E8</f>
        <v>У</v>
      </c>
      <c r="K8" s="335" t="s">
        <v>372</v>
      </c>
      <c r="M8" s="335" t="str">
        <f aca="false">H8</f>
        <v>Б</v>
      </c>
      <c r="N8" s="335" t="str">
        <f aca="false">I8</f>
        <v>Ж</v>
      </c>
      <c r="O8" s="335" t="str">
        <f aca="false">J8</f>
        <v>У</v>
      </c>
    </row>
    <row r="9" s="329" customFormat="true" ht="11.25" hidden="false" customHeight="false" outlineLevel="0" collapsed="false">
      <c r="A9" s="336" t="s">
        <v>373</v>
      </c>
      <c r="B9" s="336"/>
      <c r="C9" s="337" t="n">
        <f aca="false">'Проект_Меню ХЭХ ЖКТ'!D13</f>
        <v>20.199</v>
      </c>
      <c r="D9" s="337" t="n">
        <f aca="false">'Проект_Меню ХЭХ ЖКТ'!E13</f>
        <v>20.458</v>
      </c>
      <c r="E9" s="337" t="n">
        <f aca="false">'Проект_Меню ХЭХ ЖКТ'!F13</f>
        <v>95.875</v>
      </c>
      <c r="F9" s="337" t="n">
        <f aca="false">'Проект_Меню ХЭХ ЖКТ'!G13</f>
        <v>653.199</v>
      </c>
      <c r="H9" s="338" t="n">
        <f aca="false">C9/$C$5</f>
        <v>0.262324675324675</v>
      </c>
      <c r="I9" s="338" t="n">
        <f aca="false">D9/$D$5</f>
        <v>0.258962025316456</v>
      </c>
      <c r="J9" s="338" t="n">
        <f aca="false">E9/$E$5</f>
        <v>0.286194029850746</v>
      </c>
      <c r="K9" s="338" t="n">
        <f aca="false">F9/$F$5</f>
        <v>0.277957021276596</v>
      </c>
      <c r="M9" s="338" t="n">
        <f aca="false">4*C9/F9</f>
        <v>0.123692779688885</v>
      </c>
      <c r="N9" s="338" t="n">
        <f aca="false">9*D9/F9</f>
        <v>0.281877345188832</v>
      </c>
      <c r="O9" s="338" t="n">
        <f aca="false">4*E9/F9</f>
        <v>0.587110513028954</v>
      </c>
    </row>
    <row r="10" s="329" customFormat="true" ht="11.25" hidden="false" customHeight="false" outlineLevel="0" collapsed="false">
      <c r="A10" s="336" t="s">
        <v>374</v>
      </c>
      <c r="B10" s="336"/>
      <c r="C10" s="337" t="n">
        <f aca="false">'Проект_Меню ХЭХ ЖКТ'!D40</f>
        <v>28.516</v>
      </c>
      <c r="D10" s="337" t="n">
        <f aca="false">'Проект_Меню ХЭХ ЖКТ'!E40</f>
        <v>16.457</v>
      </c>
      <c r="E10" s="337" t="n">
        <f aca="false">'Проект_Меню ХЭХ ЖКТ'!F40</f>
        <v>63.129</v>
      </c>
      <c r="F10" s="337" t="n">
        <f aca="false">'Проект_Меню ХЭХ ЖКТ'!G40</f>
        <v>516.836</v>
      </c>
      <c r="H10" s="338" t="n">
        <f aca="false">C10/$C$5</f>
        <v>0.370337662337662</v>
      </c>
      <c r="I10" s="338" t="n">
        <f aca="false">D10/$D$5</f>
        <v>0.208316455696203</v>
      </c>
      <c r="J10" s="338" t="n">
        <f aca="false">E10/$E$5</f>
        <v>0.188444776119403</v>
      </c>
      <c r="K10" s="338" t="n">
        <f aca="false">F10/$F$5</f>
        <v>0.219930212765957</v>
      </c>
      <c r="M10" s="338" t="n">
        <f aca="false">4*C10/F10</f>
        <v>0.220696700694224</v>
      </c>
      <c r="N10" s="338" t="n">
        <f aca="false">9*D10/F10</f>
        <v>0.286576399476817</v>
      </c>
      <c r="O10" s="338" t="n">
        <f aca="false">4*E10/F10</f>
        <v>0.488580516837062</v>
      </c>
    </row>
    <row r="11" s="329" customFormat="true" ht="11.25" hidden="false" customHeight="false" outlineLevel="0" collapsed="false">
      <c r="A11" s="336" t="s">
        <v>375</v>
      </c>
      <c r="B11" s="336"/>
      <c r="C11" s="337" t="n">
        <f aca="false">'Проект_Меню ХЭХ ЖКТ'!D69</f>
        <v>32.608</v>
      </c>
      <c r="D11" s="337" t="n">
        <f aca="false">'Проект_Меню ХЭХ ЖКТ'!E69</f>
        <v>25.91</v>
      </c>
      <c r="E11" s="337" t="n">
        <f aca="false">'Проект_Меню ХЭХ ЖКТ'!F69</f>
        <v>118.075</v>
      </c>
      <c r="F11" s="337" t="n">
        <f aca="false">'Проект_Меню ХЭХ ЖКТ'!G69</f>
        <v>836.599</v>
      </c>
      <c r="H11" s="338" t="n">
        <f aca="false">C11/$C$5</f>
        <v>0.42348051948052</v>
      </c>
      <c r="I11" s="338" t="n">
        <f aca="false">D11/$D$5</f>
        <v>0.327974683544304</v>
      </c>
      <c r="J11" s="338" t="n">
        <f aca="false">E11/$E$5</f>
        <v>0.352462686567164</v>
      </c>
      <c r="K11" s="338" t="n">
        <f aca="false">F11/$F$5</f>
        <v>0.355999574468085</v>
      </c>
      <c r="M11" s="338" t="n">
        <f aca="false">4*C11/F11</f>
        <v>0.155907429963459</v>
      </c>
      <c r="N11" s="338" t="n">
        <f aca="false">9*D11/F11</f>
        <v>0.278735690575772</v>
      </c>
      <c r="O11" s="338" t="n">
        <f aca="false">4*E11/F11</f>
        <v>0.564547650666568</v>
      </c>
    </row>
    <row r="12" s="329" customFormat="true" ht="11.25" hidden="false" customHeight="false" outlineLevel="0" collapsed="false">
      <c r="A12" s="336" t="s">
        <v>376</v>
      </c>
      <c r="B12" s="336"/>
      <c r="C12" s="337" t="n">
        <f aca="false">'Проект_Меню ХЭХ ЖКТ'!D97</f>
        <v>25.334</v>
      </c>
      <c r="D12" s="337" t="n">
        <f aca="false">'Проект_Меню ХЭХ ЖКТ'!E97</f>
        <v>25.283</v>
      </c>
      <c r="E12" s="337" t="n">
        <f aca="false">'Проект_Меню ХЭХ ЖКТ'!F97</f>
        <v>78.961</v>
      </c>
      <c r="F12" s="337" t="n">
        <f aca="false">'Проект_Меню ХЭХ ЖКТ'!G97</f>
        <v>646.48</v>
      </c>
      <c r="H12" s="338" t="n">
        <f aca="false">C12/$C$5</f>
        <v>0.329012987012987</v>
      </c>
      <c r="I12" s="338" t="n">
        <f aca="false">D12/$D$5</f>
        <v>0.320037974683544</v>
      </c>
      <c r="J12" s="338" t="n">
        <f aca="false">E12/$E$5</f>
        <v>0.23570447761194</v>
      </c>
      <c r="K12" s="338" t="n">
        <f aca="false">F12/$F$5</f>
        <v>0.275097872340425</v>
      </c>
      <c r="M12" s="338" t="n">
        <f aca="false">4*C12/F12</f>
        <v>0.156750402177948</v>
      </c>
      <c r="N12" s="338" t="n">
        <f aca="false">9*D12/F12</f>
        <v>0.351978406137854</v>
      </c>
      <c r="O12" s="338" t="n">
        <f aca="false">4*E12/F12</f>
        <v>0.488559584209875</v>
      </c>
    </row>
    <row r="13" s="329" customFormat="true" ht="11.25" hidden="false" customHeight="false" outlineLevel="0" collapsed="false">
      <c r="A13" s="336" t="s">
        <v>377</v>
      </c>
      <c r="B13" s="336"/>
      <c r="C13" s="337" t="n">
        <f aca="false">'Проект_Меню ХЭХ ЖКТ'!D125</f>
        <v>20.091</v>
      </c>
      <c r="D13" s="337" t="n">
        <f aca="false">'Проект_Меню ХЭХ ЖКТ'!E125</f>
        <v>21.724</v>
      </c>
      <c r="E13" s="337" t="n">
        <f aca="false">'Проект_Меню ХЭХ ЖКТ'!F125</f>
        <v>48.476</v>
      </c>
      <c r="F13" s="337" t="n">
        <f aca="false">'Проект_Меню ХЭХ ЖКТ'!G125</f>
        <v>473.172</v>
      </c>
      <c r="H13" s="338" t="n">
        <f aca="false">C13/$C$5</f>
        <v>0.260922077922078</v>
      </c>
      <c r="I13" s="338" t="n">
        <f aca="false">D13/$D$5</f>
        <v>0.274987341772152</v>
      </c>
      <c r="J13" s="338" t="n">
        <f aca="false">E13/$E$5</f>
        <v>0.14470447761194</v>
      </c>
      <c r="K13" s="338" t="n">
        <f aca="false">F13/$F$5</f>
        <v>0.201349787234043</v>
      </c>
      <c r="M13" s="338" t="n">
        <f aca="false">4*C13/F13</f>
        <v>0.169840988055084</v>
      </c>
      <c r="N13" s="338" t="n">
        <f aca="false">9*D13/F13</f>
        <v>0.41320280997185</v>
      </c>
      <c r="O13" s="338" t="n">
        <f aca="false">4*E13/F13</f>
        <v>0.409796014979754</v>
      </c>
    </row>
    <row r="14" s="329" customFormat="true" ht="11.25" hidden="false" customHeight="false" outlineLevel="0" collapsed="false">
      <c r="A14" s="336" t="s">
        <v>378</v>
      </c>
      <c r="B14" s="336"/>
      <c r="C14" s="337" t="n">
        <f aca="false">'Проект_Меню ХЭХ ЖКТ'!D153</f>
        <v>23.021</v>
      </c>
      <c r="D14" s="337" t="n">
        <f aca="false">'Проект_Меню ХЭХ ЖКТ'!E153</f>
        <v>20.883</v>
      </c>
      <c r="E14" s="337" t="n">
        <f aca="false">'Проект_Меню ХЭХ ЖКТ'!F153</f>
        <v>72.987</v>
      </c>
      <c r="F14" s="337" t="n">
        <f aca="false">'Проект_Меню ХЭХ ЖКТ'!G153</f>
        <v>575.326</v>
      </c>
      <c r="H14" s="338" t="n">
        <f aca="false">C14/$C$5</f>
        <v>0.298974025974026</v>
      </c>
      <c r="I14" s="338" t="n">
        <f aca="false">D14/$D$5</f>
        <v>0.264341772151899</v>
      </c>
      <c r="J14" s="338" t="n">
        <f aca="false">E14/$E$5</f>
        <v>0.217871641791045</v>
      </c>
      <c r="K14" s="338" t="n">
        <f aca="false">F14/$F$5</f>
        <v>0.244819574468085</v>
      </c>
      <c r="M14" s="338" t="n">
        <f aca="false">4*C14/F14</f>
        <v>0.160055342536232</v>
      </c>
      <c r="N14" s="338" t="n">
        <f aca="false">9*D14/F14</f>
        <v>0.326679134960005</v>
      </c>
      <c r="O14" s="338" t="n">
        <f aca="false">4*E14/F14</f>
        <v>0.507447951248509</v>
      </c>
    </row>
    <row r="15" s="329" customFormat="true" ht="11.25" hidden="false" customHeight="false" outlineLevel="0" collapsed="false">
      <c r="A15" s="336" t="s">
        <v>379</v>
      </c>
      <c r="B15" s="336"/>
      <c r="C15" s="337" t="n">
        <f aca="false">'Проект_Меню ХЭХ ЖКТ'!D182</f>
        <v>19.837</v>
      </c>
      <c r="D15" s="337" t="n">
        <f aca="false">'Проект_Меню ХЭХ ЖКТ'!E182</f>
        <v>7.052</v>
      </c>
      <c r="E15" s="337" t="n">
        <f aca="false">'Проект_Меню ХЭХ ЖКТ'!F182</f>
        <v>78.844</v>
      </c>
      <c r="F15" s="337" t="n">
        <f aca="false">'Проект_Меню ХЭХ ЖКТ'!G182</f>
        <v>462.575</v>
      </c>
      <c r="H15" s="338" t="n">
        <f aca="false">C15/$C$5</f>
        <v>0.257623376623377</v>
      </c>
      <c r="I15" s="338" t="n">
        <f aca="false">D15/$D$5</f>
        <v>0.0892658227848101</v>
      </c>
      <c r="J15" s="338" t="n">
        <f aca="false">E15/$E$5</f>
        <v>0.235355223880597</v>
      </c>
      <c r="K15" s="338" t="n">
        <f aca="false">F15/$F$5</f>
        <v>0.196840425531915</v>
      </c>
      <c r="M15" s="338" t="n">
        <f aca="false">4*C15/F15</f>
        <v>0.171535426687564</v>
      </c>
      <c r="N15" s="338" t="n">
        <f aca="false">9*D15/F15</f>
        <v>0.137205858509431</v>
      </c>
      <c r="O15" s="338" t="n">
        <f aca="false">4*E15/F15</f>
        <v>0.681783494568448</v>
      </c>
    </row>
    <row r="16" s="329" customFormat="true" ht="11.25" hidden="false" customHeight="false" outlineLevel="0" collapsed="false">
      <c r="A16" s="336" t="s">
        <v>380</v>
      </c>
      <c r="B16" s="336"/>
      <c r="C16" s="337" t="n">
        <f aca="false">'Проект_Меню ХЭХ ЖКТ'!D211</f>
        <v>21.855</v>
      </c>
      <c r="D16" s="337" t="n">
        <f aca="false">'Проект_Меню ХЭХ ЖКТ'!E211</f>
        <v>21.712</v>
      </c>
      <c r="E16" s="337" t="n">
        <f aca="false">'Проект_Меню ХЭХ ЖКТ'!F211</f>
        <v>85.825</v>
      </c>
      <c r="F16" s="337" t="n">
        <f aca="false">'Проект_Меню ХЭХ ЖКТ'!G211</f>
        <v>629.043</v>
      </c>
      <c r="H16" s="338" t="n">
        <f aca="false">C16/$C$5</f>
        <v>0.283831168831169</v>
      </c>
      <c r="I16" s="338" t="n">
        <f aca="false">D16/$D$5</f>
        <v>0.274835443037975</v>
      </c>
      <c r="J16" s="338" t="n">
        <f aca="false">E16/$E$5</f>
        <v>0.256194029850746</v>
      </c>
      <c r="K16" s="338" t="n">
        <f aca="false">F16/$F$5</f>
        <v>0.267677872340426</v>
      </c>
      <c r="M16" s="338" t="n">
        <f aca="false">4*C16/F16</f>
        <v>0.138973011383959</v>
      </c>
      <c r="N16" s="338" t="n">
        <f aca="false">9*D16/F16</f>
        <v>0.310643310552697</v>
      </c>
      <c r="O16" s="338" t="n">
        <f aca="false">4*E16/F16</f>
        <v>0.545749654634103</v>
      </c>
    </row>
    <row r="17" s="329" customFormat="true" ht="11.25" hidden="false" customHeight="false" outlineLevel="0" collapsed="false">
      <c r="A17" s="336" t="s">
        <v>381</v>
      </c>
      <c r="B17" s="336"/>
      <c r="C17" s="337" t="n">
        <f aca="false">'Проект_Меню ХЭХ ЖКТ'!D239</f>
        <v>35.682</v>
      </c>
      <c r="D17" s="337" t="n">
        <f aca="false">'Проект_Меню ХЭХ ЖКТ'!E239</f>
        <v>21.978</v>
      </c>
      <c r="E17" s="337" t="n">
        <f aca="false">'Проект_Меню ХЭХ ЖКТ'!F239</f>
        <v>119.843</v>
      </c>
      <c r="F17" s="337" t="n">
        <f aca="false">'Проект_Меню ХЭХ ЖКТ'!G239</f>
        <v>830.207</v>
      </c>
      <c r="H17" s="338" t="n">
        <f aca="false">C17/$C$5</f>
        <v>0.463402597402597</v>
      </c>
      <c r="I17" s="338" t="n">
        <f aca="false">D17/$D$5</f>
        <v>0.27820253164557</v>
      </c>
      <c r="J17" s="338" t="n">
        <f aca="false">E17/$E$5</f>
        <v>0.357740298507463</v>
      </c>
      <c r="K17" s="338" t="n">
        <f aca="false">F17/$F$5</f>
        <v>0.353279574468085</v>
      </c>
      <c r="M17" s="338" t="n">
        <f aca="false">4*C17/F17</f>
        <v>0.171918569706109</v>
      </c>
      <c r="N17" s="338" t="n">
        <f aca="false">9*D17/F17</f>
        <v>0.23825624211793</v>
      </c>
      <c r="O17" s="338" t="n">
        <f aca="false">4*E17/F17</f>
        <v>0.577412621189655</v>
      </c>
    </row>
    <row r="18" s="329" customFormat="true" ht="11.25" hidden="false" customHeight="false" outlineLevel="0" collapsed="false">
      <c r="A18" s="336" t="s">
        <v>382</v>
      </c>
      <c r="B18" s="336"/>
      <c r="C18" s="337" t="n">
        <f aca="false">'Проект_Меню ХЭХ ЖКТ'!D268</f>
        <v>25.438</v>
      </c>
      <c r="D18" s="337" t="n">
        <f aca="false">'Проект_Меню ХЭХ ЖКТ'!E268</f>
        <v>21.104</v>
      </c>
      <c r="E18" s="337" t="n">
        <f aca="false">'Проект_Меню ХЭХ ЖКТ'!F268</f>
        <v>99.966</v>
      </c>
      <c r="F18" s="337" t="n">
        <f aca="false">'Проект_Меню ХЭХ ЖКТ'!G268</f>
        <v>690.111</v>
      </c>
      <c r="H18" s="338" t="n">
        <f aca="false">C18/$C$5</f>
        <v>0.330363636363636</v>
      </c>
      <c r="I18" s="338" t="n">
        <f aca="false">D18/$D$5</f>
        <v>0.267139240506329</v>
      </c>
      <c r="J18" s="338" t="n">
        <f aca="false">E18/$E$5</f>
        <v>0.298405970149254</v>
      </c>
      <c r="K18" s="338" t="n">
        <f aca="false">F18/$F$5</f>
        <v>0.293664255319149</v>
      </c>
      <c r="M18" s="338" t="n">
        <f aca="false">4*C18/F18</f>
        <v>0.147442947583794</v>
      </c>
      <c r="N18" s="338" t="n">
        <f aca="false">9*D18/F18</f>
        <v>0.275225289844677</v>
      </c>
      <c r="O18" s="338" t="n">
        <f aca="false">4*E18/F18</f>
        <v>0.579419832461734</v>
      </c>
    </row>
    <row r="19" s="329" customFormat="true" ht="11.25" hidden="false" customHeight="false" outlineLevel="0" collapsed="false">
      <c r="A19" s="336" t="s">
        <v>383</v>
      </c>
      <c r="B19" s="336"/>
      <c r="C19" s="339" t="n">
        <f aca="false">AVERAGE(C9:C18)</f>
        <v>25.2581</v>
      </c>
      <c r="D19" s="339" t="n">
        <f aca="false">AVERAGE(D9:D18)</f>
        <v>20.2561</v>
      </c>
      <c r="E19" s="339" t="n">
        <f aca="false">AVERAGE(E9:E18)</f>
        <v>86.1981</v>
      </c>
      <c r="F19" s="339" t="n">
        <f aca="false">AVERAGE(F9:F18)</f>
        <v>631.3548</v>
      </c>
      <c r="H19" s="340" t="n">
        <f aca="false">C19/$C$5</f>
        <v>0.328027272727273</v>
      </c>
      <c r="I19" s="340" t="n">
        <f aca="false">D19/$D$5</f>
        <v>0.256406329113924</v>
      </c>
      <c r="J19" s="340" t="n">
        <f aca="false">E19/$E$5</f>
        <v>0.25730776119403</v>
      </c>
      <c r="K19" s="340" t="n">
        <f aca="false">F19/$F$5</f>
        <v>0.268661617021277</v>
      </c>
      <c r="L19" s="341"/>
      <c r="M19" s="338" t="n">
        <f aca="false">AVERAGE(M9:M18)</f>
        <v>0.161681359847726</v>
      </c>
      <c r="N19" s="338" t="n">
        <f aca="false">AVERAGE(N9:N18)</f>
        <v>0.290038048733586</v>
      </c>
      <c r="O19" s="338" t="n">
        <f aca="false">AVERAGE(O9:O18)</f>
        <v>0.543040783382466</v>
      </c>
    </row>
    <row r="20" s="329" customFormat="true" ht="11.25" hidden="false" customHeight="false" outlineLevel="0" collapsed="false"/>
    <row r="21" s="329" customFormat="true" ht="11.25" hidden="false" customHeight="false" outlineLevel="0" collapsed="false">
      <c r="A21" s="330" t="s">
        <v>273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</row>
    <row r="22" s="329" customFormat="true" ht="11.25" hidden="false" customHeight="true" outlineLevel="0" collapsed="false">
      <c r="A22" s="331" t="s">
        <v>4</v>
      </c>
      <c r="B22" s="331"/>
      <c r="C22" s="332" t="s">
        <v>6</v>
      </c>
      <c r="D22" s="332"/>
      <c r="E22" s="332"/>
      <c r="F22" s="331" t="s">
        <v>7</v>
      </c>
      <c r="H22" s="331" t="s">
        <v>370</v>
      </c>
      <c r="I22" s="331"/>
      <c r="J22" s="331"/>
      <c r="K22" s="331"/>
      <c r="M22" s="333" t="s">
        <v>371</v>
      </c>
      <c r="N22" s="333"/>
      <c r="O22" s="333"/>
    </row>
    <row r="23" s="329" customFormat="true" ht="11.25" hidden="false" customHeight="false" outlineLevel="0" collapsed="false">
      <c r="A23" s="331"/>
      <c r="B23" s="331"/>
      <c r="C23" s="334" t="s">
        <v>10</v>
      </c>
      <c r="D23" s="334" t="s">
        <v>11</v>
      </c>
      <c r="E23" s="334" t="s">
        <v>12</v>
      </c>
      <c r="F23" s="331"/>
      <c r="H23" s="335" t="str">
        <f aca="false">C23</f>
        <v>Б</v>
      </c>
      <c r="I23" s="335" t="str">
        <f aca="false">D23</f>
        <v>Ж</v>
      </c>
      <c r="J23" s="335" t="str">
        <f aca="false">E23</f>
        <v>У</v>
      </c>
      <c r="K23" s="335" t="s">
        <v>372</v>
      </c>
      <c r="M23" s="335" t="str">
        <f aca="false">H23</f>
        <v>Б</v>
      </c>
      <c r="N23" s="335" t="str">
        <f aca="false">I23</f>
        <v>Ж</v>
      </c>
      <c r="O23" s="335" t="str">
        <f aca="false">J23</f>
        <v>У</v>
      </c>
    </row>
    <row r="24" s="329" customFormat="true" ht="11.25" hidden="false" customHeight="false" outlineLevel="0" collapsed="false">
      <c r="A24" s="336" t="s">
        <v>373</v>
      </c>
      <c r="B24" s="336"/>
      <c r="C24" s="342" t="n">
        <f aca="false">'Проект_Меню ХЭХ ЖКТ'!D17</f>
        <v>22.497</v>
      </c>
      <c r="D24" s="342" t="n">
        <f aca="false">'Проект_Меню ХЭХ ЖКТ'!E17</f>
        <v>15.412</v>
      </c>
      <c r="E24" s="342" t="n">
        <f aca="false">'Проект_Меню ХЭХ ЖКТ'!F17</f>
        <v>31.73</v>
      </c>
      <c r="F24" s="342" t="n">
        <f aca="false">'Проект_Меню ХЭХ ЖКТ'!G17</f>
        <v>362.342</v>
      </c>
      <c r="H24" s="338" t="n">
        <f aca="false">C24/$C$5</f>
        <v>0.292168831168831</v>
      </c>
      <c r="I24" s="338" t="n">
        <f aca="false">D24/$D$5</f>
        <v>0.195088607594937</v>
      </c>
      <c r="J24" s="338" t="n">
        <f aca="false">E24/$E$5</f>
        <v>0.0947164179104477</v>
      </c>
      <c r="K24" s="338" t="n">
        <f aca="false">F24/$F$5</f>
        <v>0.154188085106383</v>
      </c>
      <c r="M24" s="338" t="n">
        <f aca="false">4*C24/F24</f>
        <v>0.248351005403735</v>
      </c>
      <c r="N24" s="338" t="n">
        <f aca="false">9*D24/F24</f>
        <v>0.382809610809677</v>
      </c>
      <c r="O24" s="338" t="n">
        <f aca="false">4*E24/F24</f>
        <v>0.350276810306285</v>
      </c>
    </row>
    <row r="25" s="329" customFormat="true" ht="11.25" hidden="false" customHeight="false" outlineLevel="0" collapsed="false">
      <c r="A25" s="336" t="s">
        <v>374</v>
      </c>
      <c r="B25" s="336"/>
      <c r="C25" s="342" t="n">
        <f aca="false">'Проект_Меню ХЭХ ЖКТ'!D44</f>
        <v>3.835</v>
      </c>
      <c r="D25" s="342" t="n">
        <f aca="false">'Проект_Меню ХЭХ ЖКТ'!E44</f>
        <v>3.585</v>
      </c>
      <c r="E25" s="342" t="n">
        <f aca="false">'Проект_Меню ХЭХ ЖКТ'!F44</f>
        <v>37.744</v>
      </c>
      <c r="F25" s="342" t="n">
        <f aca="false">'Проект_Меню ХЭХ ЖКТ'!G44</f>
        <v>201.706</v>
      </c>
      <c r="H25" s="338" t="n">
        <f aca="false">C25/$C$5</f>
        <v>0.0498051948051948</v>
      </c>
      <c r="I25" s="338" t="n">
        <f aca="false">D25/$D$5</f>
        <v>0.045379746835443</v>
      </c>
      <c r="J25" s="338" t="n">
        <f aca="false">E25/$E$5</f>
        <v>0.112668656716418</v>
      </c>
      <c r="K25" s="338" t="n">
        <f aca="false">F25/$F$5</f>
        <v>0.0858323404255319</v>
      </c>
      <c r="M25" s="338" t="n">
        <f aca="false">4*C25/F25</f>
        <v>0.0760512825597652</v>
      </c>
      <c r="N25" s="338" t="n">
        <f aca="false">9*D25/F25</f>
        <v>0.159960536622609</v>
      </c>
      <c r="O25" s="338" t="n">
        <f aca="false">4*E25/F25</f>
        <v>0.748495334794206</v>
      </c>
    </row>
    <row r="26" s="329" customFormat="true" ht="11.25" hidden="false" customHeight="false" outlineLevel="0" collapsed="false">
      <c r="A26" s="336" t="s">
        <v>375</v>
      </c>
      <c r="B26" s="336"/>
      <c r="C26" s="342" t="n">
        <f aca="false">'Проект_Меню ХЭХ ЖКТ'!D73</f>
        <v>4.557</v>
      </c>
      <c r="D26" s="342" t="n">
        <f aca="false">'Проект_Меню ХЭХ ЖКТ'!E73</f>
        <v>3.377</v>
      </c>
      <c r="E26" s="342" t="n">
        <f aca="false">'Проект_Меню ХЭХ ЖКТ'!F73</f>
        <v>38.256</v>
      </c>
      <c r="F26" s="342" t="n">
        <f aca="false">'Проект_Меню ХЭХ ЖКТ'!G73</f>
        <v>204.77</v>
      </c>
      <c r="H26" s="338" t="n">
        <f aca="false">C26/$C$5</f>
        <v>0.0591818181818182</v>
      </c>
      <c r="I26" s="338" t="n">
        <f aca="false">D26/$D$5</f>
        <v>0.042746835443038</v>
      </c>
      <c r="J26" s="338" t="n">
        <f aca="false">E26/$E$5</f>
        <v>0.114197014925373</v>
      </c>
      <c r="K26" s="338" t="n">
        <f aca="false">F26/$F$5</f>
        <v>0.087136170212766</v>
      </c>
      <c r="M26" s="338" t="n">
        <f aca="false">4*C26/F26</f>
        <v>0.089016945841676</v>
      </c>
      <c r="N26" s="338" t="n">
        <f aca="false">9*D26/F26</f>
        <v>0.14842506226498</v>
      </c>
      <c r="O26" s="338" t="n">
        <f aca="false">4*E26/F26</f>
        <v>0.747296967329199</v>
      </c>
    </row>
    <row r="27" s="329" customFormat="true" ht="11.25" hidden="false" customHeight="false" outlineLevel="0" collapsed="false">
      <c r="A27" s="343" t="s">
        <v>376</v>
      </c>
      <c r="B27" s="343"/>
      <c r="C27" s="342" t="n">
        <f aca="false">'Проект_Меню ХЭХ ЖКТ'!D101</f>
        <v>9.589</v>
      </c>
      <c r="D27" s="342" t="n">
        <f aca="false">'Проект_Меню ХЭХ ЖКТ'!E101</f>
        <v>5.491</v>
      </c>
      <c r="E27" s="342" t="n">
        <f aca="false">'Проект_Меню ХЭХ ЖКТ'!F101</f>
        <v>27.022</v>
      </c>
      <c r="F27" s="342" t="n">
        <f aca="false">'Проект_Меню ХЭХ ЖКТ'!G101</f>
        <v>198.988</v>
      </c>
      <c r="H27" s="338" t="n">
        <f aca="false">C27/$C$5</f>
        <v>0.124532467532468</v>
      </c>
      <c r="I27" s="338" t="n">
        <f aca="false">D27/$D$5</f>
        <v>0.069506329113924</v>
      </c>
      <c r="J27" s="338" t="n">
        <f aca="false">E27/$E$5</f>
        <v>0.0806626865671642</v>
      </c>
      <c r="K27" s="338" t="n">
        <f aca="false">F27/$F$5</f>
        <v>0.0846757446808511</v>
      </c>
      <c r="M27" s="338" t="n">
        <f aca="false">4*C27/F27</f>
        <v>0.192755342030675</v>
      </c>
      <c r="N27" s="338" t="n">
        <f aca="false">9*D27/F27</f>
        <v>0.248351659396546</v>
      </c>
      <c r="O27" s="338" t="n">
        <f aca="false">4*E27/F27</f>
        <v>0.543188533981949</v>
      </c>
    </row>
    <row r="28" s="329" customFormat="true" ht="11.25" hidden="false" customHeight="false" outlineLevel="0" collapsed="false">
      <c r="A28" s="336" t="s">
        <v>377</v>
      </c>
      <c r="B28" s="336"/>
      <c r="C28" s="342" t="n">
        <f aca="false">'Проект_Меню ХЭХ ЖКТ'!D129</f>
        <v>22.497</v>
      </c>
      <c r="D28" s="342" t="n">
        <f aca="false">'Проект_Меню ХЭХ ЖКТ'!E129</f>
        <v>15.412</v>
      </c>
      <c r="E28" s="342" t="n">
        <f aca="false">'Проект_Меню ХЭХ ЖКТ'!F129</f>
        <v>31.73</v>
      </c>
      <c r="F28" s="342" t="n">
        <f aca="false">'Проект_Меню ХЭХ ЖКТ'!G129</f>
        <v>362.342</v>
      </c>
      <c r="H28" s="338" t="n">
        <f aca="false">C28/$C$5</f>
        <v>0.292168831168831</v>
      </c>
      <c r="I28" s="338" t="n">
        <f aca="false">D28/$D$5</f>
        <v>0.195088607594937</v>
      </c>
      <c r="J28" s="338" t="n">
        <f aca="false">E28/$E$5</f>
        <v>0.0947164179104477</v>
      </c>
      <c r="K28" s="338" t="n">
        <f aca="false">F28/$F$5</f>
        <v>0.154188085106383</v>
      </c>
      <c r="M28" s="338" t="n">
        <f aca="false">4*C28/F28</f>
        <v>0.248351005403735</v>
      </c>
      <c r="N28" s="338" t="n">
        <f aca="false">9*D28/F28</f>
        <v>0.382809610809677</v>
      </c>
      <c r="O28" s="338" t="n">
        <f aca="false">4*E28/F28</f>
        <v>0.350276810306285</v>
      </c>
    </row>
    <row r="29" s="329" customFormat="true" ht="11.25" hidden="false" customHeight="false" outlineLevel="0" collapsed="false">
      <c r="A29" s="336" t="s">
        <v>378</v>
      </c>
      <c r="B29" s="336"/>
      <c r="C29" s="342" t="n">
        <f aca="false">'Проект_Меню ХЭХ ЖКТ'!D157</f>
        <v>4.557</v>
      </c>
      <c r="D29" s="342" t="n">
        <f aca="false">'Проект_Меню ХЭХ ЖКТ'!E157</f>
        <v>3.377</v>
      </c>
      <c r="E29" s="342" t="n">
        <f aca="false">'Проект_Меню ХЭХ ЖКТ'!F157</f>
        <v>38.256</v>
      </c>
      <c r="F29" s="342" t="n">
        <f aca="false">'Проект_Меню ХЭХ ЖКТ'!G157</f>
        <v>204.77</v>
      </c>
      <c r="H29" s="338" t="n">
        <f aca="false">C29/$C$5</f>
        <v>0.0591818181818182</v>
      </c>
      <c r="I29" s="338" t="n">
        <f aca="false">D29/$D$5</f>
        <v>0.042746835443038</v>
      </c>
      <c r="J29" s="338" t="n">
        <f aca="false">E29/$E$5</f>
        <v>0.114197014925373</v>
      </c>
      <c r="K29" s="338" t="n">
        <f aca="false">F29/$F$5</f>
        <v>0.087136170212766</v>
      </c>
      <c r="M29" s="338" t="n">
        <f aca="false">4*C29/F29</f>
        <v>0.089016945841676</v>
      </c>
      <c r="N29" s="338" t="n">
        <f aca="false">9*D29/F29</f>
        <v>0.14842506226498</v>
      </c>
      <c r="O29" s="338" t="n">
        <f aca="false">4*E29/F29</f>
        <v>0.747296967329199</v>
      </c>
    </row>
    <row r="30" s="329" customFormat="true" ht="11.25" hidden="false" customHeight="false" outlineLevel="0" collapsed="false">
      <c r="A30" s="336" t="s">
        <v>379</v>
      </c>
      <c r="B30" s="336"/>
      <c r="C30" s="342" t="n">
        <f aca="false">'Проект_Меню ХЭХ ЖКТ'!D186</f>
        <v>24.455</v>
      </c>
      <c r="D30" s="342" t="n">
        <f aca="false">'Проект_Меню ХЭХ ЖКТ'!E186</f>
        <v>15.381</v>
      </c>
      <c r="E30" s="342" t="n">
        <f aca="false">'Проект_Меню ХЭХ ЖКТ'!F186</f>
        <v>32.58</v>
      </c>
      <c r="F30" s="342" t="n">
        <f aca="false">'Проект_Меню ХЭХ ЖКТ'!G186</f>
        <v>374.028</v>
      </c>
      <c r="H30" s="338" t="n">
        <f aca="false">C30/$C$5</f>
        <v>0.317597402597403</v>
      </c>
      <c r="I30" s="338" t="n">
        <f aca="false">D30/$D$5</f>
        <v>0.194696202531646</v>
      </c>
      <c r="J30" s="338" t="n">
        <f aca="false">E30/$E$5</f>
        <v>0.0972537313432836</v>
      </c>
      <c r="K30" s="338" t="n">
        <f aca="false">F30/$F$5</f>
        <v>0.15916085106383</v>
      </c>
      <c r="M30" s="338" t="n">
        <f aca="false">4*C30/F30</f>
        <v>0.261531222261435</v>
      </c>
      <c r="N30" s="338" t="n">
        <f aca="false">9*D30/F30</f>
        <v>0.37010330777375</v>
      </c>
      <c r="O30" s="338" t="n">
        <f aca="false">4*E30/F30</f>
        <v>0.348423112708139</v>
      </c>
    </row>
    <row r="31" s="329" customFormat="true" ht="11.25" hidden="false" customHeight="false" outlineLevel="0" collapsed="false">
      <c r="A31" s="336" t="s">
        <v>380</v>
      </c>
      <c r="B31" s="336"/>
      <c r="C31" s="342" t="n">
        <f aca="false">'Проект_Меню ХЭХ ЖКТ'!D215</f>
        <v>9.589</v>
      </c>
      <c r="D31" s="342" t="n">
        <f aca="false">'Проект_Меню ХЭХ ЖКТ'!E215</f>
        <v>5.491</v>
      </c>
      <c r="E31" s="342" t="n">
        <f aca="false">'Проект_Меню ХЭХ ЖКТ'!F215</f>
        <v>27.022</v>
      </c>
      <c r="F31" s="342" t="n">
        <f aca="false">'Проект_Меню ХЭХ ЖКТ'!G215</f>
        <v>198.988</v>
      </c>
      <c r="H31" s="338" t="n">
        <f aca="false">C31/$C$5</f>
        <v>0.124532467532468</v>
      </c>
      <c r="I31" s="338" t="n">
        <f aca="false">D31/$D$5</f>
        <v>0.069506329113924</v>
      </c>
      <c r="J31" s="338" t="n">
        <f aca="false">E31/$E$5</f>
        <v>0.0806626865671642</v>
      </c>
      <c r="K31" s="338" t="n">
        <f aca="false">F31/$F$5</f>
        <v>0.0846757446808511</v>
      </c>
      <c r="M31" s="338" t="n">
        <f aca="false">4*C31/F31</f>
        <v>0.192755342030675</v>
      </c>
      <c r="N31" s="338" t="n">
        <f aca="false">9*D31/F31</f>
        <v>0.248351659396546</v>
      </c>
      <c r="O31" s="338" t="n">
        <f aca="false">4*E31/F31</f>
        <v>0.543188533981949</v>
      </c>
    </row>
    <row r="32" s="329" customFormat="true" ht="11.25" hidden="false" customHeight="false" outlineLevel="0" collapsed="false">
      <c r="A32" s="343" t="s">
        <v>381</v>
      </c>
      <c r="B32" s="343"/>
      <c r="C32" s="342" t="n">
        <f aca="false">'Проект_Меню ХЭХ ЖКТ'!D243</f>
        <v>22.497</v>
      </c>
      <c r="D32" s="342" t="n">
        <f aca="false">'Проект_Меню ХЭХ ЖКТ'!E243</f>
        <v>15.412</v>
      </c>
      <c r="E32" s="342" t="n">
        <f aca="false">'Проект_Меню ХЭХ ЖКТ'!F243</f>
        <v>31.73</v>
      </c>
      <c r="F32" s="342" t="n">
        <f aca="false">'Проект_Меню ХЭХ ЖКТ'!G243</f>
        <v>362.342</v>
      </c>
      <c r="H32" s="338" t="n">
        <f aca="false">C32/$C$5</f>
        <v>0.292168831168831</v>
      </c>
      <c r="I32" s="338" t="n">
        <f aca="false">D32/$D$5</f>
        <v>0.195088607594937</v>
      </c>
      <c r="J32" s="338" t="n">
        <f aca="false">E32/$E$5</f>
        <v>0.0947164179104477</v>
      </c>
      <c r="K32" s="338" t="n">
        <f aca="false">F32/$F$5</f>
        <v>0.154188085106383</v>
      </c>
      <c r="M32" s="338" t="n">
        <f aca="false">4*C32/F32</f>
        <v>0.248351005403735</v>
      </c>
      <c r="N32" s="338" t="n">
        <f aca="false">9*D32/F32</f>
        <v>0.382809610809677</v>
      </c>
      <c r="O32" s="338" t="n">
        <f aca="false">4*E32/F32</f>
        <v>0.350276810306285</v>
      </c>
    </row>
    <row r="33" s="329" customFormat="true" ht="11.25" hidden="false" customHeight="false" outlineLevel="0" collapsed="false">
      <c r="A33" s="336" t="s">
        <v>382</v>
      </c>
      <c r="B33" s="336"/>
      <c r="C33" s="342" t="n">
        <f aca="false">'Проект_Меню ХЭХ ЖКТ'!D272</f>
        <v>7.013</v>
      </c>
      <c r="D33" s="342" t="n">
        <f aca="false">'Проект_Меню ХЭХ ЖКТ'!E272</f>
        <v>3.171</v>
      </c>
      <c r="E33" s="342" t="n">
        <f aca="false">'Проект_Меню ХЭХ ЖКТ'!F272</f>
        <v>23.237</v>
      </c>
      <c r="F33" s="342" t="n">
        <f aca="false">'Проект_Меню ХЭХ ЖКТ'!G272</f>
        <v>152.664</v>
      </c>
      <c r="H33" s="338" t="n">
        <f aca="false">C33/$C$5</f>
        <v>0.0910779220779221</v>
      </c>
      <c r="I33" s="338" t="n">
        <f aca="false">D33/$D$5</f>
        <v>0.0401392405063291</v>
      </c>
      <c r="J33" s="338" t="n">
        <f aca="false">E33/$E$5</f>
        <v>0.0693641791044776</v>
      </c>
      <c r="K33" s="338" t="n">
        <f aca="false">F33/$F$5</f>
        <v>0.0649634042553191</v>
      </c>
      <c r="M33" s="338" t="n">
        <f aca="false">4*C33/F33</f>
        <v>0.183749934496672</v>
      </c>
      <c r="N33" s="338" t="n">
        <f aca="false">9*D33/F33</f>
        <v>0.186939946549285</v>
      </c>
      <c r="O33" s="338" t="n">
        <f aca="false">4*E33/F33</f>
        <v>0.608840329088718</v>
      </c>
    </row>
    <row r="34" s="329" customFormat="true" ht="11.25" hidden="false" customHeight="false" outlineLevel="0" collapsed="false">
      <c r="A34" s="336" t="s">
        <v>383</v>
      </c>
      <c r="B34" s="336"/>
      <c r="C34" s="344" t="n">
        <f aca="false">AVERAGE(C24:C33)</f>
        <v>13.1086</v>
      </c>
      <c r="D34" s="344" t="n">
        <f aca="false">AVERAGE(D24:D33)</f>
        <v>8.6109</v>
      </c>
      <c r="E34" s="344" t="n">
        <f aca="false">AVERAGE(E24:E33)</f>
        <v>31.9307</v>
      </c>
      <c r="F34" s="344" t="n">
        <f aca="false">AVERAGE(F24:F33)</f>
        <v>262.294</v>
      </c>
      <c r="H34" s="340" t="n">
        <f aca="false">AVERAGE(H24:H33)</f>
        <v>0.170241558441558</v>
      </c>
      <c r="I34" s="340" t="n">
        <f aca="false">AVERAGE(I24:I33)</f>
        <v>0.108998734177215</v>
      </c>
      <c r="J34" s="340" t="n">
        <f aca="false">AVERAGE(J24:J33)</f>
        <v>0.0953155223880597</v>
      </c>
      <c r="K34" s="340" t="n">
        <f aca="false">AVERAGE(K24:K33)</f>
        <v>0.111614468085106</v>
      </c>
      <c r="L34" s="341"/>
      <c r="M34" s="338" t="n">
        <f aca="false">AVERAGE(M24:M33)</f>
        <v>0.182993003127378</v>
      </c>
      <c r="N34" s="338" t="n">
        <f aca="false">AVERAGE(N24:N33)</f>
        <v>0.265898606669773</v>
      </c>
      <c r="O34" s="338" t="n">
        <f aca="false">AVERAGE(O24:O33)</f>
        <v>0.533756021013221</v>
      </c>
    </row>
    <row r="35" s="329" customFormat="true" ht="11.25" hidden="false" customHeight="false" outlineLevel="0" collapsed="false"/>
    <row r="36" s="329" customFormat="true" ht="12.75" hidden="false" customHeight="true" outlineLevel="0" collapsed="false">
      <c r="A36" s="330" t="s">
        <v>384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</row>
    <row r="37" s="329" customFormat="true" ht="12.75" hidden="false" customHeight="true" outlineLevel="0" collapsed="false">
      <c r="A37" s="331" t="s">
        <v>4</v>
      </c>
      <c r="B37" s="331"/>
      <c r="C37" s="332" t="s">
        <v>6</v>
      </c>
      <c r="D37" s="332"/>
      <c r="E37" s="332"/>
      <c r="F37" s="331" t="s">
        <v>7</v>
      </c>
      <c r="H37" s="331" t="s">
        <v>370</v>
      </c>
      <c r="I37" s="331"/>
      <c r="J37" s="331"/>
      <c r="K37" s="331"/>
      <c r="M37" s="333" t="s">
        <v>371</v>
      </c>
      <c r="N37" s="333"/>
      <c r="O37" s="333"/>
    </row>
    <row r="38" s="329" customFormat="true" ht="21" hidden="false" customHeight="true" outlineLevel="0" collapsed="false">
      <c r="A38" s="331"/>
      <c r="B38" s="331"/>
      <c r="C38" s="334" t="s">
        <v>10</v>
      </c>
      <c r="D38" s="334" t="s">
        <v>11</v>
      </c>
      <c r="E38" s="334" t="s">
        <v>12</v>
      </c>
      <c r="F38" s="331"/>
      <c r="H38" s="335" t="str">
        <f aca="false">C38</f>
        <v>Б</v>
      </c>
      <c r="I38" s="335" t="str">
        <f aca="false">D38</f>
        <v>Ж</v>
      </c>
      <c r="J38" s="335" t="str">
        <f aca="false">E38</f>
        <v>У</v>
      </c>
      <c r="K38" s="335" t="s">
        <v>372</v>
      </c>
      <c r="M38" s="335" t="str">
        <f aca="false">H38</f>
        <v>Б</v>
      </c>
      <c r="N38" s="335" t="str">
        <f aca="false">I38</f>
        <v>Ж</v>
      </c>
      <c r="O38" s="335" t="str">
        <f aca="false">J38</f>
        <v>У</v>
      </c>
    </row>
    <row r="39" s="329" customFormat="true" ht="11.25" hidden="false" customHeight="false" outlineLevel="0" collapsed="false">
      <c r="A39" s="336" t="s">
        <v>373</v>
      </c>
      <c r="B39" s="336"/>
      <c r="C39" s="345" t="n">
        <f aca="false">'Проект_Меню ХЭХ ЖКТ'!D25</f>
        <v>29.476</v>
      </c>
      <c r="D39" s="345" t="n">
        <f aca="false">'Проект_Меню ХЭХ ЖКТ'!E25</f>
        <v>22.653</v>
      </c>
      <c r="E39" s="345" t="n">
        <f aca="false">'Проект_Меню ХЭХ ЖКТ'!F25</f>
        <v>110.527</v>
      </c>
      <c r="F39" s="345" t="n">
        <f aca="false">'Проект_Меню ХЭХ ЖКТ'!G25</f>
        <v>768.013</v>
      </c>
      <c r="H39" s="338" t="n">
        <f aca="false">C39/$C$5</f>
        <v>0.382805194805195</v>
      </c>
      <c r="I39" s="338" t="n">
        <f aca="false">D39/$D$5</f>
        <v>0.286746835443038</v>
      </c>
      <c r="J39" s="338" t="n">
        <f aca="false">E39/$E$5</f>
        <v>0.329931343283582</v>
      </c>
      <c r="K39" s="338" t="n">
        <f aca="false">F39/$F$5</f>
        <v>0.326814042553191</v>
      </c>
      <c r="M39" s="338" t="n">
        <f aca="false">4*C39/F39</f>
        <v>0.153518234717381</v>
      </c>
      <c r="N39" s="338" t="n">
        <f aca="false">9*D39/F39</f>
        <v>0.265460350280529</v>
      </c>
      <c r="O39" s="338" t="n">
        <f aca="false">4*E39/F39</f>
        <v>0.575651714228796</v>
      </c>
    </row>
    <row r="40" s="329" customFormat="true" ht="11.25" hidden="false" customHeight="false" outlineLevel="0" collapsed="false">
      <c r="A40" s="336" t="s">
        <v>374</v>
      </c>
      <c r="B40" s="336"/>
      <c r="C40" s="345" t="n">
        <f aca="false">'Проект_Меню ХЭХ ЖКТ'!D52</f>
        <v>34.737</v>
      </c>
      <c r="D40" s="345" t="n">
        <f aca="false">'Проект_Меню ХЭХ ЖКТ'!E52</f>
        <v>16.504</v>
      </c>
      <c r="E40" s="345" t="n">
        <f aca="false">'Проект_Меню ХЭХ ЖКТ'!F52</f>
        <v>91.054</v>
      </c>
      <c r="F40" s="345" t="n">
        <f aca="false">'Проект_Меню ХЭХ ЖКТ'!G52</f>
        <v>653.91</v>
      </c>
      <c r="H40" s="338" t="n">
        <f aca="false">C40/$C$5</f>
        <v>0.45112987012987</v>
      </c>
      <c r="I40" s="338" t="n">
        <f aca="false">D40/$D$5</f>
        <v>0.208911392405063</v>
      </c>
      <c r="J40" s="338" t="n">
        <f aca="false">E40/$E$5</f>
        <v>0.271802985074627</v>
      </c>
      <c r="K40" s="338" t="n">
        <f aca="false">F40/$F$5</f>
        <v>0.278259574468085</v>
      </c>
      <c r="M40" s="338" t="n">
        <f aca="false">4*C40/F40</f>
        <v>0.212487957058311</v>
      </c>
      <c r="N40" s="338" t="n">
        <f aca="false">9*D40/F40</f>
        <v>0.227150525301647</v>
      </c>
      <c r="O40" s="338" t="n">
        <f aca="false">4*E40/F40</f>
        <v>0.556981847654876</v>
      </c>
    </row>
    <row r="41" s="329" customFormat="true" ht="11.25" hidden="false" customHeight="false" outlineLevel="0" collapsed="false">
      <c r="A41" s="336" t="s">
        <v>375</v>
      </c>
      <c r="B41" s="336"/>
      <c r="C41" s="345" t="n">
        <f aca="false">'Проект_Меню ХЭХ ЖКТ'!D81</f>
        <v>37.569</v>
      </c>
      <c r="D41" s="345" t="n">
        <f aca="false">'Проект_Меню ХЭХ ЖКТ'!E81</f>
        <v>25.272</v>
      </c>
      <c r="E41" s="345" t="n">
        <f aca="false">'Проект_Меню ХЭХ ЖКТ'!F81</f>
        <v>108.622</v>
      </c>
      <c r="F41" s="345" t="n">
        <f aca="false">'Проект_Меню ХЭХ ЖКТ'!G81</f>
        <v>816.841</v>
      </c>
      <c r="H41" s="338" t="n">
        <f aca="false">C41/$C$5</f>
        <v>0.487909090909091</v>
      </c>
      <c r="I41" s="338" t="n">
        <f aca="false">D41/$D$5</f>
        <v>0.319898734177215</v>
      </c>
      <c r="J41" s="338" t="n">
        <f aca="false">E41/$E$5</f>
        <v>0.324244776119403</v>
      </c>
      <c r="K41" s="338" t="n">
        <f aca="false">F41/$F$5</f>
        <v>0.347591914893617</v>
      </c>
      <c r="M41" s="338" t="n">
        <f aca="false">4*C41/F41</f>
        <v>0.183972156147892</v>
      </c>
      <c r="N41" s="338" t="n">
        <f aca="false">9*D41/F41</f>
        <v>0.278448314910735</v>
      </c>
      <c r="O41" s="338" t="n">
        <f aca="false">4*E41/F41</f>
        <v>0.53191257539717</v>
      </c>
    </row>
    <row r="42" s="329" customFormat="true" ht="11.25" hidden="false" customHeight="false" outlineLevel="0" collapsed="false">
      <c r="A42" s="343" t="s">
        <v>376</v>
      </c>
      <c r="B42" s="343"/>
      <c r="C42" s="345" t="n">
        <f aca="false">'Проект_Меню ХЭХ ЖКТ'!D110</f>
        <v>36.163</v>
      </c>
      <c r="D42" s="345" t="n">
        <f aca="false">'Проект_Меню ХЭХ ЖКТ'!E110</f>
        <v>22.387</v>
      </c>
      <c r="E42" s="345" t="n">
        <f aca="false">'Проект_Меню ХЭХ ЖКТ'!F110</f>
        <v>90.93</v>
      </c>
      <c r="F42" s="345" t="n">
        <f aca="false">'Проект_Меню ХЭХ ЖКТ'!G110</f>
        <v>716.85</v>
      </c>
      <c r="H42" s="338" t="n">
        <f aca="false">C42/$C$5</f>
        <v>0.469649350649351</v>
      </c>
      <c r="I42" s="338" t="n">
        <f aca="false">D42/$D$5</f>
        <v>0.283379746835443</v>
      </c>
      <c r="J42" s="338" t="n">
        <f aca="false">E42/$E$5</f>
        <v>0.271432835820896</v>
      </c>
      <c r="K42" s="338" t="n">
        <f aca="false">F42/$F$5</f>
        <v>0.305042553191489</v>
      </c>
      <c r="M42" s="338" t="n">
        <f aca="false">4*C42/F42</f>
        <v>0.201788379716817</v>
      </c>
      <c r="N42" s="338" t="n">
        <f aca="false">9*D42/F42</f>
        <v>0.281067168863779</v>
      </c>
      <c r="O42" s="338" t="n">
        <f aca="false">4*E42/F42</f>
        <v>0.507386482527725</v>
      </c>
    </row>
    <row r="43" s="329" customFormat="true" ht="11.25" hidden="false" customHeight="false" outlineLevel="0" collapsed="false">
      <c r="A43" s="336" t="s">
        <v>377</v>
      </c>
      <c r="B43" s="336"/>
      <c r="C43" s="345" t="n">
        <f aca="false">'Проект_Меню ХЭХ ЖКТ'!D137</f>
        <v>27.45</v>
      </c>
      <c r="D43" s="345" t="n">
        <f aca="false">'Проект_Меню ХЭХ ЖКТ'!E137</f>
        <v>19.338</v>
      </c>
      <c r="E43" s="345" t="n">
        <f aca="false">'Проект_Меню ХЭХ ЖКТ'!F137</f>
        <v>130.437</v>
      </c>
      <c r="F43" s="345" t="n">
        <f aca="false">'Проект_Меню ХЭХ ЖКТ'!G137</f>
        <v>810.173</v>
      </c>
      <c r="H43" s="338" t="n">
        <f aca="false">C43/$C$5</f>
        <v>0.356493506493506</v>
      </c>
      <c r="I43" s="338" t="n">
        <f aca="false">D43/$D$5</f>
        <v>0.244784810126582</v>
      </c>
      <c r="J43" s="338" t="n">
        <f aca="false">E43/$E$5</f>
        <v>0.389364179104478</v>
      </c>
      <c r="K43" s="338" t="n">
        <f aca="false">F43/$F$5</f>
        <v>0.344754468085106</v>
      </c>
      <c r="M43" s="338" t="n">
        <f aca="false">4*C43/F43</f>
        <v>0.135526609748782</v>
      </c>
      <c r="N43" s="338" t="n">
        <f aca="false">9*D43/F43</f>
        <v>0.214820785190324</v>
      </c>
      <c r="O43" s="338" t="n">
        <f aca="false">4*E43/F43</f>
        <v>0.643995788553803</v>
      </c>
    </row>
    <row r="44" s="329" customFormat="true" ht="11.25" hidden="false" customHeight="false" outlineLevel="0" collapsed="false">
      <c r="A44" s="336" t="s">
        <v>378</v>
      </c>
      <c r="B44" s="336"/>
      <c r="C44" s="345" t="n">
        <f aca="false">'Проект_Меню ХЭХ ЖКТ'!D165</f>
        <v>28.521</v>
      </c>
      <c r="D44" s="345" t="n">
        <f aca="false">'Проект_Меню ХЭХ ЖКТ'!E165</f>
        <v>27.973</v>
      </c>
      <c r="E44" s="345" t="n">
        <f aca="false">'Проект_Меню ХЭХ ЖКТ'!F165</f>
        <v>77.478</v>
      </c>
      <c r="F44" s="345" t="n">
        <f aca="false">'Проект_Меню ХЭХ ЖКТ'!G165</f>
        <v>680.902</v>
      </c>
      <c r="H44" s="338" t="n">
        <f aca="false">C44/$C$5</f>
        <v>0.370402597402597</v>
      </c>
      <c r="I44" s="338" t="n">
        <f aca="false">D44/$D$5</f>
        <v>0.354088607594937</v>
      </c>
      <c r="J44" s="338" t="n">
        <f aca="false">E44/$E$5</f>
        <v>0.231277611940298</v>
      </c>
      <c r="K44" s="338" t="n">
        <f aca="false">F44/$F$5</f>
        <v>0.289745531914894</v>
      </c>
      <c r="M44" s="338" t="n">
        <f aca="false">4*C44/F44</f>
        <v>0.167548340289792</v>
      </c>
      <c r="N44" s="338" t="n">
        <f aca="false">9*D44/F44</f>
        <v>0.36974043254389</v>
      </c>
      <c r="O44" s="338" t="n">
        <f aca="false">4*E44/F44</f>
        <v>0.455149199150539</v>
      </c>
    </row>
    <row r="45" s="329" customFormat="true" ht="11.25" hidden="false" customHeight="false" outlineLevel="0" collapsed="false">
      <c r="A45" s="336" t="s">
        <v>379</v>
      </c>
      <c r="B45" s="336"/>
      <c r="C45" s="345" t="n">
        <f aca="false">'Проект_Меню ХЭХ ЖКТ'!D194</f>
        <v>30.753</v>
      </c>
      <c r="D45" s="345" t="n">
        <f aca="false">'Проект_Меню ХЭХ ЖКТ'!E194</f>
        <v>25.587</v>
      </c>
      <c r="E45" s="345" t="n">
        <f aca="false">'Проект_Меню ХЭХ ЖКТ'!F194</f>
        <v>117.667</v>
      </c>
      <c r="F45" s="345" t="n">
        <f aca="false">'Проект_Меню ХЭХ ЖКТ'!G194</f>
        <v>827.263</v>
      </c>
      <c r="H45" s="338" t="n">
        <f aca="false">C45/$C$5</f>
        <v>0.39938961038961</v>
      </c>
      <c r="I45" s="338" t="n">
        <f aca="false">D45/$D$5</f>
        <v>0.323886075949367</v>
      </c>
      <c r="J45" s="338" t="n">
        <f aca="false">E45/$E$5</f>
        <v>0.351244776119403</v>
      </c>
      <c r="K45" s="338" t="n">
        <f aca="false">F45/$F$5</f>
        <v>0.352026808510638</v>
      </c>
      <c r="M45" s="338" t="n">
        <f aca="false">4*C45/F45</f>
        <v>0.148697572597832</v>
      </c>
      <c r="N45" s="338" t="n">
        <f aca="false">9*D45/F45</f>
        <v>0.278367339044536</v>
      </c>
      <c r="O45" s="338" t="n">
        <f aca="false">4*E45/F45</f>
        <v>0.568946030464314</v>
      </c>
    </row>
    <row r="46" s="329" customFormat="true" ht="11.25" hidden="false" customHeight="false" outlineLevel="0" collapsed="false">
      <c r="A46" s="336" t="s">
        <v>380</v>
      </c>
      <c r="B46" s="336"/>
      <c r="C46" s="345" t="n">
        <f aca="false">'Проект_Меню ХЭХ ЖКТ'!D224</f>
        <v>24.137</v>
      </c>
      <c r="D46" s="345" t="n">
        <f aca="false">'Проект_Меню ХЭХ ЖКТ'!E224</f>
        <v>16.111</v>
      </c>
      <c r="E46" s="345" t="n">
        <f aca="false">'Проект_Меню ХЭХ ЖКТ'!F224</f>
        <v>119.102</v>
      </c>
      <c r="F46" s="345" t="n">
        <f aca="false">'Проект_Меню ХЭХ ЖКТ'!G224</f>
        <v>721.784</v>
      </c>
      <c r="H46" s="338" t="n">
        <f aca="false">C46/$C$5</f>
        <v>0.313467532467532</v>
      </c>
      <c r="I46" s="338" t="n">
        <f aca="false">D46/$D$5</f>
        <v>0.203936708860759</v>
      </c>
      <c r="J46" s="338" t="n">
        <f aca="false">E46/$E$5</f>
        <v>0.355528358208955</v>
      </c>
      <c r="K46" s="338" t="n">
        <f aca="false">F46/$F$5</f>
        <v>0.307142127659574</v>
      </c>
      <c r="M46" s="338" t="n">
        <f aca="false">4*C46/F46</f>
        <v>0.133763009432185</v>
      </c>
      <c r="N46" s="338" t="n">
        <f aca="false">9*D46/F46</f>
        <v>0.200889739866775</v>
      </c>
      <c r="O46" s="338" t="n">
        <f aca="false">4*E46/F46</f>
        <v>0.660042339536482</v>
      </c>
    </row>
    <row r="47" s="329" customFormat="true" ht="11.25" hidden="false" customHeight="false" outlineLevel="0" collapsed="false">
      <c r="A47" s="343" t="s">
        <v>381</v>
      </c>
      <c r="B47" s="343"/>
      <c r="C47" s="345" t="n">
        <f aca="false">'Проект_Меню ХЭХ ЖКТ'!D251</f>
        <v>21.016</v>
      </c>
      <c r="D47" s="345" t="n">
        <f aca="false">'Проект_Меню ХЭХ ЖКТ'!E251</f>
        <v>21.176</v>
      </c>
      <c r="E47" s="345" t="n">
        <f aca="false">'Проект_Меню ХЭХ ЖКТ'!F251</f>
        <v>84.209</v>
      </c>
      <c r="F47" s="345" t="n">
        <f aca="false">'Проект_Меню ХЭХ ЖКТ'!G251</f>
        <v>609.805</v>
      </c>
      <c r="H47" s="338" t="n">
        <f aca="false">C47/$C$5</f>
        <v>0.272935064935065</v>
      </c>
      <c r="I47" s="338" t="n">
        <f aca="false">D47/$D$5</f>
        <v>0.268050632911392</v>
      </c>
      <c r="J47" s="338" t="n">
        <f aca="false">E47/$E$5</f>
        <v>0.251370149253731</v>
      </c>
      <c r="K47" s="338" t="n">
        <f aca="false">F47/$F$5</f>
        <v>0.259491489361702</v>
      </c>
      <c r="M47" s="338" t="n">
        <f aca="false">4*C47/F47</f>
        <v>0.13785390411689</v>
      </c>
      <c r="N47" s="338" t="n">
        <f aca="false">9*D47/F47</f>
        <v>0.312532694877871</v>
      </c>
      <c r="O47" s="338" t="n">
        <f aca="false">4*E47/F47</f>
        <v>0.552366740187437</v>
      </c>
    </row>
    <row r="48" s="329" customFormat="true" ht="11.25" hidden="false" customHeight="false" outlineLevel="0" collapsed="false">
      <c r="A48" s="336" t="s">
        <v>382</v>
      </c>
      <c r="B48" s="336"/>
      <c r="C48" s="345" t="n">
        <f aca="false">'Проект_Меню ХЭХ ЖКТ'!D280</f>
        <v>33.249</v>
      </c>
      <c r="D48" s="345" t="n">
        <f aca="false">'Проект_Меню ХЭХ ЖКТ'!E280</f>
        <v>35.196</v>
      </c>
      <c r="E48" s="345" t="n">
        <f aca="false">'Проект_Меню ХЭХ ЖКТ'!F280</f>
        <v>122.861</v>
      </c>
      <c r="F48" s="345" t="n">
        <f aca="false">'Проект_Меню ХЭХ ЖКТ'!G280</f>
        <v>943.38</v>
      </c>
      <c r="H48" s="338" t="n">
        <f aca="false">C48/$C$5</f>
        <v>0.431805194805195</v>
      </c>
      <c r="I48" s="338" t="n">
        <f aca="false">D48/$D$5</f>
        <v>0.445518987341772</v>
      </c>
      <c r="J48" s="338" t="n">
        <f aca="false">E48/$E$5</f>
        <v>0.366749253731343</v>
      </c>
      <c r="K48" s="338" t="n">
        <f aca="false">F48/$F$5</f>
        <v>0.40143829787234</v>
      </c>
      <c r="M48" s="338" t="n">
        <f aca="false">4*C48/F48</f>
        <v>0.140978184824779</v>
      </c>
      <c r="N48" s="338" t="n">
        <f aca="false">9*D48/F48</f>
        <v>0.335775615340584</v>
      </c>
      <c r="O48" s="338" t="n">
        <f aca="false">4*E48/F48</f>
        <v>0.520939600161123</v>
      </c>
    </row>
    <row r="49" s="329" customFormat="true" ht="11.25" hidden="false" customHeight="false" outlineLevel="0" collapsed="false">
      <c r="A49" s="336" t="s">
        <v>383</v>
      </c>
      <c r="B49" s="336"/>
      <c r="C49" s="344" t="n">
        <f aca="false">AVERAGE(C39:C48)</f>
        <v>30.3071</v>
      </c>
      <c r="D49" s="344" t="n">
        <f aca="false">AVERAGE(D39:D48)</f>
        <v>23.2197</v>
      </c>
      <c r="E49" s="344" t="n">
        <f aca="false">AVERAGE(E39:E48)</f>
        <v>105.2887</v>
      </c>
      <c r="F49" s="339" t="n">
        <f aca="false">AVERAGE(F39:F48)</f>
        <v>754.8921</v>
      </c>
      <c r="H49" s="340" t="n">
        <f aca="false">AVERAGE(H39:H48)</f>
        <v>0.393598701298701</v>
      </c>
      <c r="I49" s="340" t="n">
        <f aca="false">AVERAGE(I39:I48)</f>
        <v>0.293920253164557</v>
      </c>
      <c r="J49" s="340" t="n">
        <f aca="false">AVERAGE(J39:J48)</f>
        <v>0.314294626865672</v>
      </c>
      <c r="K49" s="340" t="n">
        <f aca="false">AVERAGE(K39:K48)</f>
        <v>0.321230680851064</v>
      </c>
      <c r="L49" s="341"/>
      <c r="M49" s="338" t="n">
        <f aca="false">AVERAGE(M39:M48)</f>
        <v>0.161613434865066</v>
      </c>
      <c r="N49" s="338" t="n">
        <f aca="false">AVERAGE(N39:N48)</f>
        <v>0.276425296622067</v>
      </c>
      <c r="O49" s="338" t="n">
        <f aca="false">AVERAGE(O39:O48)</f>
        <v>0.557337231786226</v>
      </c>
    </row>
    <row r="50" s="329" customFormat="true" ht="11.25" hidden="false" customHeight="false" outlineLevel="0" collapsed="false"/>
    <row r="51" s="329" customFormat="true" ht="12.75" hidden="false" customHeight="true" outlineLevel="0" collapsed="false">
      <c r="A51" s="330" t="s">
        <v>385</v>
      </c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</row>
    <row r="52" s="329" customFormat="true" ht="12.75" hidden="false" customHeight="true" outlineLevel="0" collapsed="false">
      <c r="A52" s="331" t="s">
        <v>4</v>
      </c>
      <c r="B52" s="331"/>
      <c r="C52" s="332" t="s">
        <v>6</v>
      </c>
      <c r="D52" s="332"/>
      <c r="E52" s="332"/>
      <c r="F52" s="331" t="s">
        <v>7</v>
      </c>
      <c r="H52" s="331" t="s">
        <v>370</v>
      </c>
      <c r="I52" s="331"/>
      <c r="J52" s="331"/>
      <c r="K52" s="331"/>
      <c r="M52" s="333" t="s">
        <v>371</v>
      </c>
      <c r="N52" s="333"/>
      <c r="O52" s="333"/>
    </row>
    <row r="53" s="329" customFormat="true" ht="23.25" hidden="false" customHeight="true" outlineLevel="0" collapsed="false">
      <c r="A53" s="331"/>
      <c r="B53" s="331"/>
      <c r="C53" s="334" t="s">
        <v>10</v>
      </c>
      <c r="D53" s="334" t="s">
        <v>11</v>
      </c>
      <c r="E53" s="334" t="s">
        <v>12</v>
      </c>
      <c r="F53" s="331"/>
      <c r="H53" s="335" t="str">
        <f aca="false">C53</f>
        <v>Б</v>
      </c>
      <c r="I53" s="335" t="str">
        <f aca="false">D53</f>
        <v>Ж</v>
      </c>
      <c r="J53" s="335" t="str">
        <f aca="false">E53</f>
        <v>У</v>
      </c>
      <c r="K53" s="335" t="s">
        <v>372</v>
      </c>
      <c r="M53" s="335" t="str">
        <f aca="false">H53</f>
        <v>Б</v>
      </c>
      <c r="N53" s="335" t="str">
        <f aca="false">I53</f>
        <v>Ж</v>
      </c>
      <c r="O53" s="335" t="str">
        <f aca="false">J53</f>
        <v>У</v>
      </c>
    </row>
    <row r="54" s="329" customFormat="true" ht="11.25" hidden="false" customHeight="false" outlineLevel="0" collapsed="false">
      <c r="A54" s="336" t="s">
        <v>373</v>
      </c>
      <c r="B54" s="336"/>
      <c r="C54" s="346" t="n">
        <f aca="false">'Проект_Меню ХЭХ ЖКТ'!D29</f>
        <v>22.497</v>
      </c>
      <c r="D54" s="346" t="n">
        <f aca="false">'Проект_Меню ХЭХ ЖКТ'!E29</f>
        <v>15.412</v>
      </c>
      <c r="E54" s="346" t="n">
        <f aca="false">'Проект_Меню ХЭХ ЖКТ'!F29</f>
        <v>31.73</v>
      </c>
      <c r="F54" s="346" t="n">
        <f aca="false">'Проект_Меню ХЭХ ЖКТ'!G29</f>
        <v>362.342</v>
      </c>
      <c r="H54" s="338" t="n">
        <f aca="false">C54/$C$5</f>
        <v>0.292168831168831</v>
      </c>
      <c r="I54" s="338" t="n">
        <f aca="false">D54/$D$5</f>
        <v>0.195088607594937</v>
      </c>
      <c r="J54" s="338" t="n">
        <f aca="false">E54/$E$5</f>
        <v>0.0947164179104477</v>
      </c>
      <c r="K54" s="338" t="n">
        <f aca="false">F54/$F$5</f>
        <v>0.154188085106383</v>
      </c>
      <c r="M54" s="338" t="n">
        <f aca="false">4*C54/F54</f>
        <v>0.248351005403735</v>
      </c>
      <c r="N54" s="338" t="n">
        <f aca="false">9*D54/F54</f>
        <v>0.382809610809677</v>
      </c>
      <c r="O54" s="338" t="n">
        <f aca="false">4*E54/F54</f>
        <v>0.350276810306285</v>
      </c>
    </row>
    <row r="55" s="329" customFormat="true" ht="11.25" hidden="false" customHeight="false" outlineLevel="0" collapsed="false">
      <c r="A55" s="336" t="s">
        <v>374</v>
      </c>
      <c r="B55" s="336"/>
      <c r="C55" s="346" t="n">
        <f aca="false">'Проект_Меню ХЭХ ЖКТ'!D56</f>
        <v>3.835</v>
      </c>
      <c r="D55" s="346" t="n">
        <f aca="false">'Проект_Меню ХЭХ ЖКТ'!E56</f>
        <v>3.585</v>
      </c>
      <c r="E55" s="346" t="n">
        <f aca="false">'Проект_Меню ХЭХ ЖКТ'!F56</f>
        <v>37.744</v>
      </c>
      <c r="F55" s="346" t="n">
        <f aca="false">'Проект_Меню ХЭХ ЖКТ'!G56</f>
        <v>201.706</v>
      </c>
      <c r="H55" s="338" t="n">
        <f aca="false">C55/$C$5</f>
        <v>0.0498051948051948</v>
      </c>
      <c r="I55" s="338" t="n">
        <f aca="false">D55/$D$5</f>
        <v>0.045379746835443</v>
      </c>
      <c r="J55" s="338" t="n">
        <f aca="false">E55/$E$5</f>
        <v>0.112668656716418</v>
      </c>
      <c r="K55" s="338" t="n">
        <f aca="false">F55/$F$5</f>
        <v>0.0858323404255319</v>
      </c>
      <c r="M55" s="338" t="n">
        <f aca="false">4*C55/F55</f>
        <v>0.0760512825597652</v>
      </c>
      <c r="N55" s="338" t="n">
        <f aca="false">9*D55/F55</f>
        <v>0.159960536622609</v>
      </c>
      <c r="O55" s="338" t="n">
        <f aca="false">4*E55/F55</f>
        <v>0.748495334794206</v>
      </c>
    </row>
    <row r="56" s="329" customFormat="true" ht="11.25" hidden="false" customHeight="false" outlineLevel="0" collapsed="false">
      <c r="A56" s="336" t="s">
        <v>375</v>
      </c>
      <c r="B56" s="336"/>
      <c r="C56" s="346" t="n">
        <f aca="false">'Проект_Меню ХЭХ ЖКТ'!D85</f>
        <v>4.557</v>
      </c>
      <c r="D56" s="346" t="n">
        <f aca="false">'Проект_Меню ХЭХ ЖКТ'!E85</f>
        <v>3.377</v>
      </c>
      <c r="E56" s="346" t="n">
        <f aca="false">'Проект_Меню ХЭХ ЖКТ'!F85</f>
        <v>38.256</v>
      </c>
      <c r="F56" s="346" t="n">
        <f aca="false">'Проект_Меню ХЭХ ЖКТ'!G85</f>
        <v>204.77</v>
      </c>
      <c r="H56" s="338" t="n">
        <f aca="false">C56/$C$5</f>
        <v>0.0591818181818182</v>
      </c>
      <c r="I56" s="338" t="n">
        <f aca="false">D56/$D$5</f>
        <v>0.042746835443038</v>
      </c>
      <c r="J56" s="338" t="n">
        <f aca="false">E56/$E$5</f>
        <v>0.114197014925373</v>
      </c>
      <c r="K56" s="338" t="n">
        <f aca="false">F56/$F$5</f>
        <v>0.087136170212766</v>
      </c>
      <c r="M56" s="338" t="n">
        <f aca="false">4*C56/F56</f>
        <v>0.089016945841676</v>
      </c>
      <c r="N56" s="338" t="n">
        <f aca="false">9*D56/F56</f>
        <v>0.14842506226498</v>
      </c>
      <c r="O56" s="338" t="n">
        <f aca="false">4*E56/F56</f>
        <v>0.747296967329199</v>
      </c>
    </row>
    <row r="57" s="329" customFormat="true" ht="11.25" hidden="false" customHeight="false" outlineLevel="0" collapsed="false">
      <c r="A57" s="343" t="s">
        <v>376</v>
      </c>
      <c r="B57" s="343"/>
      <c r="C57" s="346" t="n">
        <f aca="false">'Проект_Меню ХЭХ ЖКТ'!D114</f>
        <v>9.589</v>
      </c>
      <c r="D57" s="346" t="n">
        <f aca="false">'Проект_Меню ХЭХ ЖКТ'!E114</f>
        <v>5.491</v>
      </c>
      <c r="E57" s="346" t="n">
        <f aca="false">'Проект_Меню ХЭХ ЖКТ'!F114</f>
        <v>27.022</v>
      </c>
      <c r="F57" s="346" t="n">
        <f aca="false">'Проект_Меню ХЭХ ЖКТ'!G114</f>
        <v>198.988</v>
      </c>
      <c r="H57" s="338" t="n">
        <f aca="false">C57/$C$5</f>
        <v>0.124532467532468</v>
      </c>
      <c r="I57" s="338" t="n">
        <f aca="false">D57/$D$5</f>
        <v>0.069506329113924</v>
      </c>
      <c r="J57" s="338" t="n">
        <f aca="false">E57/$E$5</f>
        <v>0.0806626865671642</v>
      </c>
      <c r="K57" s="338" t="n">
        <f aca="false">F57/$F$5</f>
        <v>0.0846757446808511</v>
      </c>
      <c r="M57" s="338" t="n">
        <f aca="false">4*C57/F57</f>
        <v>0.192755342030675</v>
      </c>
      <c r="N57" s="338" t="n">
        <f aca="false">9*D57/F57</f>
        <v>0.248351659396546</v>
      </c>
      <c r="O57" s="338" t="n">
        <f aca="false">4*E57/F57</f>
        <v>0.543188533981949</v>
      </c>
    </row>
    <row r="58" s="329" customFormat="true" ht="11.25" hidden="false" customHeight="false" outlineLevel="0" collapsed="false">
      <c r="A58" s="336" t="s">
        <v>377</v>
      </c>
      <c r="B58" s="336"/>
      <c r="C58" s="346" t="n">
        <f aca="false">'Проект_Меню ХЭХ ЖКТ'!D141</f>
        <v>22.497</v>
      </c>
      <c r="D58" s="346" t="n">
        <f aca="false">'Проект_Меню ХЭХ ЖКТ'!E141</f>
        <v>15.412</v>
      </c>
      <c r="E58" s="346" t="n">
        <f aca="false">'Проект_Меню ХЭХ ЖКТ'!F141</f>
        <v>31.73</v>
      </c>
      <c r="F58" s="346" t="n">
        <f aca="false">'Проект_Меню ХЭХ ЖКТ'!G141</f>
        <v>362.342</v>
      </c>
      <c r="H58" s="338" t="n">
        <f aca="false">C58/$C$5</f>
        <v>0.292168831168831</v>
      </c>
      <c r="I58" s="338" t="n">
        <f aca="false">D58/$D$5</f>
        <v>0.195088607594937</v>
      </c>
      <c r="J58" s="338" t="n">
        <f aca="false">E58/$E$5</f>
        <v>0.0947164179104477</v>
      </c>
      <c r="K58" s="338" t="n">
        <f aca="false">F58/$F$5</f>
        <v>0.154188085106383</v>
      </c>
      <c r="M58" s="338" t="n">
        <f aca="false">4*C58/F58</f>
        <v>0.248351005403735</v>
      </c>
      <c r="N58" s="338" t="n">
        <f aca="false">9*D58/F58</f>
        <v>0.382809610809677</v>
      </c>
      <c r="O58" s="338" t="n">
        <f aca="false">4*E58/F58</f>
        <v>0.350276810306285</v>
      </c>
    </row>
    <row r="59" s="329" customFormat="true" ht="11.25" hidden="false" customHeight="false" outlineLevel="0" collapsed="false">
      <c r="A59" s="336" t="s">
        <v>378</v>
      </c>
      <c r="B59" s="336"/>
      <c r="C59" s="346" t="n">
        <f aca="false">'Проект_Меню ХЭХ ЖКТ'!D169</f>
        <v>4.557</v>
      </c>
      <c r="D59" s="346" t="n">
        <f aca="false">'Проект_Меню ХЭХ ЖКТ'!E169</f>
        <v>3.377</v>
      </c>
      <c r="E59" s="346" t="n">
        <f aca="false">'Проект_Меню ХЭХ ЖКТ'!F169</f>
        <v>38.256</v>
      </c>
      <c r="F59" s="346" t="n">
        <f aca="false">'Проект_Меню ХЭХ ЖКТ'!G169</f>
        <v>204.77</v>
      </c>
      <c r="H59" s="338" t="n">
        <f aca="false">C59/$C$5</f>
        <v>0.0591818181818182</v>
      </c>
      <c r="I59" s="338" t="n">
        <f aca="false">D59/$D$5</f>
        <v>0.042746835443038</v>
      </c>
      <c r="J59" s="338" t="n">
        <f aca="false">E59/$E$5</f>
        <v>0.114197014925373</v>
      </c>
      <c r="K59" s="338" t="n">
        <f aca="false">F59/$F$5</f>
        <v>0.087136170212766</v>
      </c>
      <c r="M59" s="338" t="n">
        <f aca="false">4*C59/F59</f>
        <v>0.089016945841676</v>
      </c>
      <c r="N59" s="338" t="n">
        <f aca="false">9*D59/F59</f>
        <v>0.14842506226498</v>
      </c>
      <c r="O59" s="338" t="n">
        <f aca="false">4*E59/F59</f>
        <v>0.747296967329199</v>
      </c>
    </row>
    <row r="60" s="329" customFormat="true" ht="11.25" hidden="false" customHeight="false" outlineLevel="0" collapsed="false">
      <c r="A60" s="336" t="s">
        <v>379</v>
      </c>
      <c r="B60" s="336"/>
      <c r="C60" s="346" t="n">
        <f aca="false">'Проект_Меню ХЭХ ЖКТ'!D198</f>
        <v>24.455</v>
      </c>
      <c r="D60" s="346" t="n">
        <f aca="false">'Проект_Меню ХЭХ ЖКТ'!E198</f>
        <v>15.381</v>
      </c>
      <c r="E60" s="346" t="n">
        <f aca="false">'Проект_Меню ХЭХ ЖКТ'!F198</f>
        <v>32.58</v>
      </c>
      <c r="F60" s="346" t="n">
        <f aca="false">'Проект_Меню ХЭХ ЖКТ'!G198</f>
        <v>374.028</v>
      </c>
      <c r="H60" s="338" t="n">
        <f aca="false">C60/$C$5</f>
        <v>0.317597402597403</v>
      </c>
      <c r="I60" s="338" t="n">
        <f aca="false">D60/$D$5</f>
        <v>0.194696202531646</v>
      </c>
      <c r="J60" s="338" t="n">
        <f aca="false">E60/$E$5</f>
        <v>0.0972537313432836</v>
      </c>
      <c r="K60" s="338" t="n">
        <f aca="false">F60/$F$5</f>
        <v>0.15916085106383</v>
      </c>
      <c r="M60" s="338" t="n">
        <f aca="false">4*C60/F60</f>
        <v>0.261531222261435</v>
      </c>
      <c r="N60" s="338" t="n">
        <f aca="false">9*D60/F60</f>
        <v>0.37010330777375</v>
      </c>
      <c r="O60" s="338" t="n">
        <f aca="false">4*E60/F60</f>
        <v>0.348423112708139</v>
      </c>
    </row>
    <row r="61" s="329" customFormat="true" ht="11.25" hidden="false" customHeight="false" outlineLevel="0" collapsed="false">
      <c r="A61" s="336" t="s">
        <v>380</v>
      </c>
      <c r="B61" s="336"/>
      <c r="C61" s="346" t="n">
        <f aca="false">'Проект_Меню ХЭХ ЖКТ'!D228</f>
        <v>9.589</v>
      </c>
      <c r="D61" s="346" t="n">
        <f aca="false">'Проект_Меню ХЭХ ЖКТ'!E228</f>
        <v>5.491</v>
      </c>
      <c r="E61" s="346" t="n">
        <f aca="false">'Проект_Меню ХЭХ ЖКТ'!F228</f>
        <v>27.022</v>
      </c>
      <c r="F61" s="346" t="n">
        <f aca="false">'Проект_Меню ХЭХ ЖКТ'!G228</f>
        <v>198.988</v>
      </c>
      <c r="H61" s="338" t="n">
        <f aca="false">C61/$C$5</f>
        <v>0.124532467532468</v>
      </c>
      <c r="I61" s="338" t="n">
        <f aca="false">D61/$D$5</f>
        <v>0.069506329113924</v>
      </c>
      <c r="J61" s="338" t="n">
        <f aca="false">E61/$E$5</f>
        <v>0.0806626865671642</v>
      </c>
      <c r="K61" s="338" t="n">
        <f aca="false">F61/$F$5</f>
        <v>0.0846757446808511</v>
      </c>
      <c r="M61" s="338" t="n">
        <f aca="false">4*C61/F61</f>
        <v>0.192755342030675</v>
      </c>
      <c r="N61" s="338" t="n">
        <f aca="false">9*D61/F61</f>
        <v>0.248351659396546</v>
      </c>
      <c r="O61" s="338" t="n">
        <f aca="false">4*E61/F61</f>
        <v>0.543188533981949</v>
      </c>
    </row>
    <row r="62" s="329" customFormat="true" ht="11.25" hidden="false" customHeight="false" outlineLevel="0" collapsed="false">
      <c r="A62" s="343" t="s">
        <v>381</v>
      </c>
      <c r="B62" s="343"/>
      <c r="C62" s="346" t="n">
        <f aca="false">'Проект_Меню ХЭХ ЖКТ'!D255</f>
        <v>22.497</v>
      </c>
      <c r="D62" s="346" t="n">
        <f aca="false">'Проект_Меню ХЭХ ЖКТ'!E255</f>
        <v>15.412</v>
      </c>
      <c r="E62" s="346" t="n">
        <f aca="false">'Проект_Меню ХЭХ ЖКТ'!F255</f>
        <v>31.73</v>
      </c>
      <c r="F62" s="346" t="n">
        <f aca="false">'Проект_Меню ХЭХ ЖКТ'!G255</f>
        <v>362.342</v>
      </c>
      <c r="H62" s="338" t="n">
        <f aca="false">C62/$C$5</f>
        <v>0.292168831168831</v>
      </c>
      <c r="I62" s="338" t="n">
        <f aca="false">D62/$D$5</f>
        <v>0.195088607594937</v>
      </c>
      <c r="J62" s="338" t="n">
        <f aca="false">E62/$E$5</f>
        <v>0.0947164179104477</v>
      </c>
      <c r="K62" s="338" t="n">
        <f aca="false">F62/$F$5</f>
        <v>0.154188085106383</v>
      </c>
      <c r="M62" s="338" t="n">
        <f aca="false">4*C62/F62</f>
        <v>0.248351005403735</v>
      </c>
      <c r="N62" s="338" t="n">
        <f aca="false">9*D62/F62</f>
        <v>0.382809610809677</v>
      </c>
      <c r="O62" s="338" t="n">
        <f aca="false">4*E62/F62</f>
        <v>0.350276810306285</v>
      </c>
    </row>
    <row r="63" s="329" customFormat="true" ht="11.25" hidden="false" customHeight="false" outlineLevel="0" collapsed="false">
      <c r="A63" s="336" t="s">
        <v>382</v>
      </c>
      <c r="B63" s="336"/>
      <c r="C63" s="346" t="n">
        <f aca="false">'Проект_Меню ХЭХ ЖКТ'!D284</f>
        <v>7.013</v>
      </c>
      <c r="D63" s="346" t="n">
        <f aca="false">'Проект_Меню ХЭХ ЖКТ'!E284</f>
        <v>3.171</v>
      </c>
      <c r="E63" s="346" t="n">
        <f aca="false">'Проект_Меню ХЭХ ЖКТ'!F284</f>
        <v>23.237</v>
      </c>
      <c r="F63" s="346" t="n">
        <f aca="false">'Проект_Меню ХЭХ ЖКТ'!G284</f>
        <v>152.664</v>
      </c>
      <c r="H63" s="338" t="n">
        <f aca="false">C63/$C$5</f>
        <v>0.0910779220779221</v>
      </c>
      <c r="I63" s="338" t="n">
        <f aca="false">D63/$D$5</f>
        <v>0.0401392405063291</v>
      </c>
      <c r="J63" s="338" t="n">
        <f aca="false">E63/$E$5</f>
        <v>0.0693641791044776</v>
      </c>
      <c r="K63" s="338" t="n">
        <f aca="false">F63/$F$5</f>
        <v>0.0649634042553191</v>
      </c>
      <c r="M63" s="338" t="n">
        <f aca="false">4*C63/F63</f>
        <v>0.183749934496672</v>
      </c>
      <c r="N63" s="338" t="n">
        <f aca="false">9*D63/F63</f>
        <v>0.186939946549285</v>
      </c>
      <c r="O63" s="338" t="n">
        <f aca="false">4*E63/F63</f>
        <v>0.608840329088718</v>
      </c>
    </row>
    <row r="64" s="329" customFormat="true" ht="11.25" hidden="false" customHeight="false" outlineLevel="0" collapsed="false">
      <c r="A64" s="336" t="s">
        <v>383</v>
      </c>
      <c r="B64" s="336"/>
      <c r="C64" s="339" t="n">
        <f aca="false">AVERAGE(C54:C63)</f>
        <v>13.1086</v>
      </c>
      <c r="D64" s="339" t="n">
        <f aca="false">AVERAGE(D54:D63)</f>
        <v>8.6109</v>
      </c>
      <c r="E64" s="339" t="n">
        <f aca="false">AVERAGE(E54:E63)</f>
        <v>31.9307</v>
      </c>
      <c r="F64" s="339" t="n">
        <f aca="false">AVERAGE(F54:F63)</f>
        <v>262.294</v>
      </c>
      <c r="H64" s="340" t="n">
        <f aca="false">AVERAGE(H54:H63)</f>
        <v>0.170241558441558</v>
      </c>
      <c r="I64" s="340" t="n">
        <f aca="false">AVERAGE(I54:I63)</f>
        <v>0.108998734177215</v>
      </c>
      <c r="J64" s="340" t="n">
        <f aca="false">AVERAGE(J54:J63)</f>
        <v>0.0953155223880597</v>
      </c>
      <c r="K64" s="340" t="n">
        <f aca="false">AVERAGE(K54:K63)</f>
        <v>0.111614468085106</v>
      </c>
      <c r="L64" s="341"/>
      <c r="M64" s="338" t="n">
        <f aca="false">AVERAGE(M54:M63)</f>
        <v>0.182993003127378</v>
      </c>
      <c r="N64" s="338" t="n">
        <f aca="false">AVERAGE(N54:N63)</f>
        <v>0.265898606669773</v>
      </c>
      <c r="O64" s="338" t="n">
        <f aca="false">AVERAGE(O54:O63)</f>
        <v>0.533756021013221</v>
      </c>
    </row>
    <row r="65" s="329" customFormat="true" ht="11.25" hidden="false" customHeight="false" outlineLevel="0" collapsed="false"/>
    <row r="66" s="329" customFormat="true" ht="18.75" hidden="false" customHeight="true" outlineLevel="0" collapsed="false">
      <c r="A66" s="347" t="s">
        <v>386</v>
      </c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</row>
    <row r="67" customFormat="false" ht="21" hidden="false" customHeight="true" outlineLevel="0" collapsed="false"/>
  </sheetData>
  <mergeCells count="71">
    <mergeCell ref="A2:O2"/>
    <mergeCell ref="A5:B5"/>
    <mergeCell ref="A6:O6"/>
    <mergeCell ref="A7:B8"/>
    <mergeCell ref="C7:E7"/>
    <mergeCell ref="F7:F8"/>
    <mergeCell ref="H7:K7"/>
    <mergeCell ref="M7:O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O21"/>
    <mergeCell ref="A22:B23"/>
    <mergeCell ref="C22:E22"/>
    <mergeCell ref="F22:F23"/>
    <mergeCell ref="H22:K22"/>
    <mergeCell ref="M22:O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O36"/>
    <mergeCell ref="A37:B38"/>
    <mergeCell ref="C37:E37"/>
    <mergeCell ref="F37:F38"/>
    <mergeCell ref="H37:K37"/>
    <mergeCell ref="M37:O37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O51"/>
    <mergeCell ref="A52:B53"/>
    <mergeCell ref="C52:E52"/>
    <mergeCell ref="F52:F53"/>
    <mergeCell ref="H52:K52"/>
    <mergeCell ref="M52:O52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O6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5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LibreOffice/7.2.4.1$Windows_X86_64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2021-09-14T15:58:19Z</dcterms:created>
  <dc:creator>Алла</dc:creator>
  <dc:description/>
  <dc:language>ru-RU</dc:language>
  <cp:lastModifiedBy>yudina</cp:lastModifiedBy>
  <cp:lastPrinted>2021-09-29T14:25:26Z</cp:lastPrinted>
  <dcterms:modified xsi:type="dcterms:W3CDTF">2021-09-29T14:25:30Z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