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ырьё лето" sheetId="1" state="visible" r:id="rId2"/>
    <sheet name="Меню лето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<sst xmlns="http://schemas.openxmlformats.org/spreadsheetml/2006/main" count="363" uniqueCount="175">
  <si>
    <t xml:space="preserve">Меню обедов для обучающихся 1-4 классов (сезон лето-осень)</t>
  </si>
  <si>
    <t xml:space="preserve">Накопительная сырьевая ведомость</t>
  </si>
  <si>
    <t xml:space="preserve">№ рец.</t>
  </si>
  <si>
    <t xml:space="preserve">Наменование блюд / сырья</t>
  </si>
  <si>
    <t xml:space="preserve">Выход, г, мл</t>
  </si>
  <si>
    <t xml:space="preserve">Хлеб ржан</t>
  </si>
  <si>
    <t xml:space="preserve">Хлеб пшенич</t>
  </si>
  <si>
    <t xml:space="preserve">Мука пшеничн</t>
  </si>
  <si>
    <t xml:space="preserve">Крупы, бобовые</t>
  </si>
  <si>
    <t xml:space="preserve">Макаронные изделия</t>
  </si>
  <si>
    <t xml:space="preserve">Картофель</t>
  </si>
  <si>
    <t xml:space="preserve">Овощи </t>
  </si>
  <si>
    <t xml:space="preserve">Фрукты свежие</t>
  </si>
  <si>
    <t xml:space="preserve">Сухофрукты</t>
  </si>
  <si>
    <t xml:space="preserve">Соки натуральные</t>
  </si>
  <si>
    <t xml:space="preserve">Мясо</t>
  </si>
  <si>
    <t xml:space="preserve">Колбасные издедия (субпродукты)</t>
  </si>
  <si>
    <t xml:space="preserve">Птица</t>
  </si>
  <si>
    <t xml:space="preserve">Рыба</t>
  </si>
  <si>
    <t xml:space="preserve">Молоко </t>
  </si>
  <si>
    <t xml:space="preserve">Кисломолочные продукты</t>
  </si>
  <si>
    <t xml:space="preserve">Творог</t>
  </si>
  <si>
    <t xml:space="preserve">Сыр</t>
  </si>
  <si>
    <t xml:space="preserve">Сметана</t>
  </si>
  <si>
    <t xml:space="preserve">Масло слив</t>
  </si>
  <si>
    <t xml:space="preserve">Масло растительное</t>
  </si>
  <si>
    <t xml:space="preserve">Яйцо</t>
  </si>
  <si>
    <t xml:space="preserve">Сахар</t>
  </si>
  <si>
    <t xml:space="preserve">Кондитерские изделия</t>
  </si>
  <si>
    <t xml:space="preserve">Чай</t>
  </si>
  <si>
    <t xml:space="preserve">Какао-порошок</t>
  </si>
  <si>
    <t xml:space="preserve">Кофейный напиток</t>
  </si>
  <si>
    <t xml:space="preserve">Дрожжи</t>
  </si>
  <si>
    <t xml:space="preserve">Соль йодированная</t>
  </si>
  <si>
    <t xml:space="preserve">Специи</t>
  </si>
  <si>
    <t xml:space="preserve">День 1 (понедельник)</t>
  </si>
  <si>
    <t xml:space="preserve">Щи из свежей капусты с картофелем</t>
  </si>
  <si>
    <t xml:space="preserve">Гуляш</t>
  </si>
  <si>
    <t xml:space="preserve">Каша вязкая (перловая)</t>
  </si>
  <si>
    <t xml:space="preserve">Чай с молоком        </t>
  </si>
  <si>
    <t xml:space="preserve">Хлеб пшеничный </t>
  </si>
  <si>
    <t xml:space="preserve">Хлеб ржаной йодированный</t>
  </si>
  <si>
    <t xml:space="preserve">Фрукты свежие  (яблоки)</t>
  </si>
  <si>
    <t xml:space="preserve">Сок натуральный (грушевый)</t>
  </si>
  <si>
    <t xml:space="preserve">Итого сырья на одного человека</t>
  </si>
  <si>
    <t xml:space="preserve">День 2 (вторник)</t>
  </si>
  <si>
    <t xml:space="preserve">Овощи свежие  (огурцы)</t>
  </si>
  <si>
    <t xml:space="preserve">Суп крестьянский с крупой </t>
  </si>
  <si>
    <t xml:space="preserve">Рыба припущенная </t>
  </si>
  <si>
    <t xml:space="preserve">Картофельное пюре</t>
  </si>
  <si>
    <t xml:space="preserve">Компот из сухофруктов</t>
  </si>
  <si>
    <t xml:space="preserve">Молоко 2,5 %-ной жирности</t>
  </si>
  <si>
    <t xml:space="preserve">Комплекс 3</t>
  </si>
  <si>
    <t xml:space="preserve">Суп картофельный с мясными фрикадельками</t>
  </si>
  <si>
    <t xml:space="preserve">   фрикадельки мясные</t>
  </si>
  <si>
    <t xml:space="preserve">Запеканка из творога</t>
  </si>
  <si>
    <t xml:space="preserve">Соус сметанный сладкий</t>
  </si>
  <si>
    <t xml:space="preserve">Компот из ягод </t>
  </si>
  <si>
    <t xml:space="preserve">Кисломолочный продукт (ряженка 2,7 %-ной жирности)</t>
  </si>
  <si>
    <t xml:space="preserve">День 4 (четверг)</t>
  </si>
  <si>
    <t xml:space="preserve">Рассольник по-ленинградски</t>
  </si>
  <si>
    <t xml:space="preserve">Птица запеченная </t>
  </si>
  <si>
    <t xml:space="preserve">Рагу из овощей</t>
  </si>
  <si>
    <t xml:space="preserve">Компот из фруктов </t>
  </si>
  <si>
    <t xml:space="preserve">Фрукты свежие (груши)</t>
  </si>
  <si>
    <t xml:space="preserve">День 5 (пятница)</t>
  </si>
  <si>
    <t xml:space="preserve">Борщ с картофелем и фасолью</t>
  </si>
  <si>
    <t xml:space="preserve">Рыба тушенная в томате с овощами </t>
  </si>
  <si>
    <t xml:space="preserve">Пирог фруктовый "Кубанский"</t>
  </si>
  <si>
    <t xml:space="preserve">Сок натуральный (виноградный)</t>
  </si>
  <si>
    <t xml:space="preserve">День 6 (понедельник)</t>
  </si>
  <si>
    <t xml:space="preserve">Л135</t>
  </si>
  <si>
    <t xml:space="preserve">Суп из овощей</t>
  </si>
  <si>
    <t xml:space="preserve">Омлет с сыром</t>
  </si>
  <si>
    <t xml:space="preserve">Зеленый горошек консервированный</t>
  </si>
  <si>
    <t xml:space="preserve">Сок натуральный (яблочный)</t>
  </si>
  <si>
    <t xml:space="preserve">Фрукты свежие (бананы)</t>
  </si>
  <si>
    <t xml:space="preserve">Кисломолочный продукт (йогурт 2,7 %-ной жирности)</t>
  </si>
  <si>
    <t xml:space="preserve">День 7 (вторник)</t>
  </si>
  <si>
    <t xml:space="preserve">Борщ </t>
  </si>
  <si>
    <t xml:space="preserve">256/330</t>
  </si>
  <si>
    <t xml:space="preserve">Мясо тушеное в соусе</t>
  </si>
  <si>
    <t xml:space="preserve">Каша рассыпчатая (рисовая)</t>
  </si>
  <si>
    <t xml:space="preserve">Напиток из сухофруктов</t>
  </si>
  <si>
    <t xml:space="preserve">День 8 (среда)</t>
  </si>
  <si>
    <t xml:space="preserve">Овощи натуральные </t>
  </si>
  <si>
    <t xml:space="preserve">Л 147</t>
  </si>
  <si>
    <t xml:space="preserve">Суп с макронными изделиями </t>
  </si>
  <si>
    <t xml:space="preserve">Котлеты или биточки рыбные </t>
  </si>
  <si>
    <t xml:space="preserve">Картофель отварной </t>
  </si>
  <si>
    <t xml:space="preserve">День 9 (четверг)</t>
  </si>
  <si>
    <t xml:space="preserve">Л 145</t>
  </si>
  <si>
    <t xml:space="preserve">Суп летний овощной</t>
  </si>
  <si>
    <t xml:space="preserve">Шницель натуральный рубленный</t>
  </si>
  <si>
    <t xml:space="preserve">Каша вязкая (пшеничная)</t>
  </si>
  <si>
    <t xml:space="preserve">Сок натуральный (яблочно-персиковый)</t>
  </si>
  <si>
    <t xml:space="preserve">Кисломолочный продукт (кефир 2,7 %-ной жирности)</t>
  </si>
  <si>
    <t xml:space="preserve">День 10 (пятница)</t>
  </si>
  <si>
    <t xml:space="preserve">Борщ с капустой и картофелем</t>
  </si>
  <si>
    <t xml:space="preserve">Сосиска запеченная с сыром  </t>
  </si>
  <si>
    <t xml:space="preserve">Макаронные изделия отварные с овощами </t>
  </si>
  <si>
    <t xml:space="preserve">Чай с сахаром         </t>
  </si>
  <si>
    <t xml:space="preserve">Хлеб ржаной йодированный </t>
  </si>
  <si>
    <t xml:space="preserve">Кондитерское изделие (вафли молочные)</t>
  </si>
  <si>
    <t xml:space="preserve">Выполнение норм сырья по СанПиН</t>
  </si>
  <si>
    <t xml:space="preserve">ИТОГО (фактически выдано в качестве обедов продуктов в нетто на одного человека, г)</t>
  </si>
  <si>
    <t xml:space="preserve">ИТОГО (норм. за 10 дней на одного человека по СанПин)</t>
  </si>
  <si>
    <t xml:space="preserve">Отклонение (+/- 5 %)</t>
  </si>
  <si>
    <t xml:space="preserve">Наименование продуктов  </t>
  </si>
  <si>
    <t xml:space="preserve">по СанПиН</t>
  </si>
  <si>
    <t xml:space="preserve">Итого за сутки, нетто</t>
  </si>
  <si>
    <t xml:space="preserve">на 1 день</t>
  </si>
  <si>
    <t xml:space="preserve">на 10 дней</t>
  </si>
  <si>
    <t xml:space="preserve">7-11 лет</t>
  </si>
  <si>
    <t xml:space="preserve">Завтрак 25 %</t>
  </si>
  <si>
    <t xml:space="preserve">Обед 35 % </t>
  </si>
  <si>
    <t xml:space="preserve">Хлеб ржаной                </t>
  </si>
  <si>
    <t xml:space="preserve">Хлеб пшеничный            </t>
  </si>
  <si>
    <t xml:space="preserve">Мука пшеничная            </t>
  </si>
  <si>
    <t xml:space="preserve">Крупы, бобовые            </t>
  </si>
  <si>
    <t xml:space="preserve">Макаронные изделия        </t>
  </si>
  <si>
    <t xml:space="preserve">Картофель                  </t>
  </si>
  <si>
    <t xml:space="preserve">Овощи свежие, зелень</t>
  </si>
  <si>
    <t xml:space="preserve">Фрукты (плоды) свежие     </t>
  </si>
  <si>
    <t xml:space="preserve">Сухофрукты, в т.ч. шиповник</t>
  </si>
  <si>
    <t xml:space="preserve">Соки плодоовощные, напитки витаминизированные, в т.ч. инстантные</t>
  </si>
  <si>
    <t xml:space="preserve">Мясо жилованное 1-й категории</t>
  </si>
  <si>
    <t xml:space="preserve">Субпродукты (печень, язык, сердце) Колбасные изделия</t>
  </si>
  <si>
    <t xml:space="preserve">Цыплята 1 категории потрошеные (куры 1 кат.)      </t>
  </si>
  <si>
    <t xml:space="preserve">Рыба-филе             </t>
  </si>
  <si>
    <t xml:space="preserve">Молоко (2,5 %, 3,5 % )</t>
  </si>
  <si>
    <t xml:space="preserve">Кисломолочная пищевая продукция</t>
  </si>
  <si>
    <t xml:space="preserve">Творог (м.д. жира не более 9 %)      </t>
  </si>
  <si>
    <t xml:space="preserve">Сыр                       </t>
  </si>
  <si>
    <t xml:space="preserve">Сметана (массовая доля жира не более 15%)   </t>
  </si>
  <si>
    <t xml:space="preserve">Масло сливочное           </t>
  </si>
  <si>
    <t xml:space="preserve">Масло растительное        </t>
  </si>
  <si>
    <t xml:space="preserve">Яйцо,  1 шт.      </t>
  </si>
  <si>
    <t xml:space="preserve">Сахар &lt;***&gt;               </t>
  </si>
  <si>
    <t xml:space="preserve">Кондитерские изделия      </t>
  </si>
  <si>
    <t xml:space="preserve">Какао-порошок                     </t>
  </si>
  <si>
    <t xml:space="preserve">Дрожжи хлебопекарные      </t>
  </si>
  <si>
    <t xml:space="preserve">Соль  пищевая поваренная йодированная                     </t>
  </si>
  <si>
    <t xml:space="preserve">Пищевая ценность ОБЕД</t>
  </si>
  <si>
    <t xml:space="preserve">№ рецептуры</t>
  </si>
  <si>
    <t xml:space="preserve">Наименование блюда</t>
  </si>
  <si>
    <t xml:space="preserve">Выход, г</t>
  </si>
  <si>
    <t xml:space="preserve">Пищевые вещества</t>
  </si>
  <si>
    <t xml:space="preserve">Энергетическая ценность</t>
  </si>
  <si>
    <t xml:space="preserve">Витамины</t>
  </si>
  <si>
    <t xml:space="preserve">Минеральные вещества</t>
  </si>
  <si>
    <t xml:space="preserve">Б</t>
  </si>
  <si>
    <t xml:space="preserve">Ж</t>
  </si>
  <si>
    <t xml:space="preserve">У</t>
  </si>
  <si>
    <t xml:space="preserve">В1</t>
  </si>
  <si>
    <t xml:space="preserve">В2</t>
  </si>
  <si>
    <t xml:space="preserve">С</t>
  </si>
  <si>
    <t xml:space="preserve">А</t>
  </si>
  <si>
    <t xml:space="preserve">Е</t>
  </si>
  <si>
    <t xml:space="preserve">Кальций (мг)</t>
  </si>
  <si>
    <t xml:space="preserve">Фосфор (мг)</t>
  </si>
  <si>
    <t xml:space="preserve">Магний (мг)</t>
  </si>
  <si>
    <t xml:space="preserve">Железо (мг)</t>
  </si>
  <si>
    <t xml:space="preserve">Цинк</t>
  </si>
  <si>
    <t xml:space="preserve">Йод</t>
  </si>
  <si>
    <t xml:space="preserve">Итого</t>
  </si>
  <si>
    <t xml:space="preserve">День 3 (среда)</t>
  </si>
  <si>
    <t xml:space="preserve">250/20</t>
  </si>
  <si>
    <t xml:space="preserve">0.01</t>
  </si>
  <si>
    <t xml:space="preserve">0.015</t>
  </si>
  <si>
    <t xml:space="preserve">кКал</t>
  </si>
  <si>
    <t xml:space="preserve">Итого за день по СанПиН</t>
  </si>
  <si>
    <t xml:space="preserve">обед 35 %</t>
  </si>
  <si>
    <t xml:space="preserve">Среднее за 10 дней (фактич.)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</si>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</sst>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General"/>
    <numFmt numFmtId="167" formatCode="0"/>
  </numFmts>
  <fonts count="2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9"/>
      <name val="Times New Roman"/>
      <family val="1"/>
      <charset val="204"/>
    </font>
    <font>
      <b val="true"/>
      <sz val="8"/>
      <name val="Times New Roman"/>
      <family val="1"/>
      <charset val="204"/>
    </font>
    <font>
      <sz val="9"/>
      <name val="Times New Roman"/>
      <family val="1"/>
      <charset val="204"/>
    </font>
    <font>
      <b val="true"/>
      <sz val="16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1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1"/>
    </font>
    <font>
      <b val="true"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  <fill>
      <patternFill patternType="solid">
        <fgColor rgb="FFC6D9F1"/>
        <bgColor rgb="FFB7DEE8"/>
      </patternFill>
    </fill>
    <fill>
      <patternFill patternType="solid">
        <fgColor rgb="FFF2DCDB"/>
        <bgColor rgb="FFFDEADA"/>
      </patternFill>
    </fill>
    <fill>
      <patternFill patternType="solid">
        <fgColor rgb="FFFFFF00"/>
        <bgColor rgb="FFFFFF00"/>
      </patternFill>
    </fill>
    <fill>
      <patternFill patternType="solid">
        <fgColor rgb="FFFCD5B5"/>
        <bgColor rgb="FFF2DCDB"/>
      </patternFill>
    </fill>
    <fill>
      <patternFill patternType="solid">
        <fgColor rgb="FFFDEADA"/>
        <bgColor rgb="FFF2DCDB"/>
      </patternFill>
    </fill>
    <fill>
      <patternFill patternType="solid">
        <fgColor rgb="FFB7DEE8"/>
        <bgColor rgb="FFC6D9F1"/>
      </patternFill>
    </fill>
    <fill>
      <patternFill patternType="solid">
        <fgColor rgb="FFDBEEF4"/>
        <bgColor rgb="FFCCFFFF"/>
      </patternFill>
    </fill>
    <fill>
      <patternFill patternType="solid">
        <fgColor rgb="FFD79BEF"/>
        <bgColor rgb="FFFF99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8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8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8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5" borderId="1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6" fontId="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9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4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1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2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3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3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3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3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3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7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7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7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8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5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5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8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8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8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5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5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9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1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1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1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8" fillId="1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1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1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1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DBEEF4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2DCDB"/>
      <rgbColor rgb="FFFFFF99"/>
      <rgbColor rgb="FFB7DEE8"/>
      <rgbColor rgb="FFFF99CC"/>
      <rgbColor rgb="FFD79BE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S5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5" topLeftCell="A105" activePane="bottomLeft" state="frozen"/>
      <selection pane="topLeft" activeCell="A1" activeCellId="0" sqref="A1"/>
      <selection pane="bottomLeft" activeCell="A18" activeCellId="0" sqref="A18"/>
    </sheetView>
  </sheetViews>
  <sheetFormatPr defaultColWidth="4.2890625" defaultRowHeight="10.5" zeroHeight="false" outlineLevelRow="0" outlineLevelCol="0"/>
  <cols>
    <col collapsed="false" customWidth="true" hidden="false" outlineLevel="0" max="1" min="1" style="1" width="7.86"/>
    <col collapsed="false" customWidth="true" hidden="false" outlineLevel="0" max="2" min="2" style="2" width="39.57"/>
    <col collapsed="false" customWidth="true" hidden="false" outlineLevel="0" max="3" min="3" style="2" width="7"/>
    <col collapsed="false" customWidth="true" hidden="false" outlineLevel="0" max="4" min="4" style="2" width="6.15"/>
    <col collapsed="false" customWidth="true" hidden="false" outlineLevel="0" max="5" min="5" style="2" width="5.7"/>
    <col collapsed="false" customWidth="true" hidden="false" outlineLevel="0" max="6" min="6" style="2" width="6.42"/>
    <col collapsed="false" customWidth="true" hidden="false" outlineLevel="0" max="7" min="7" style="2" width="5.57"/>
    <col collapsed="false" customWidth="true" hidden="false" outlineLevel="0" max="8" min="8" style="2" width="7.71"/>
    <col collapsed="false" customWidth="true" hidden="false" outlineLevel="0" max="9" min="9" style="2" width="6.15"/>
    <col collapsed="false" customWidth="true" hidden="false" outlineLevel="0" max="10" min="10" style="2" width="7"/>
    <col collapsed="false" customWidth="true" hidden="false" outlineLevel="0" max="11" min="11" style="2" width="5.7"/>
    <col collapsed="false" customWidth="true" hidden="false" outlineLevel="0" max="12" min="12" style="2" width="5.86"/>
    <col collapsed="false" customWidth="true" hidden="false" outlineLevel="0" max="13" min="13" style="2" width="6.86"/>
    <col collapsed="false" customWidth="true" hidden="false" outlineLevel="0" max="14" min="14" style="2" width="6.28"/>
    <col collapsed="false" customWidth="true" hidden="false" outlineLevel="0" max="16" min="15" style="2" width="7"/>
    <col collapsed="false" customWidth="true" hidden="false" outlineLevel="0" max="17" min="17" style="2" width="6.15"/>
    <col collapsed="false" customWidth="true" hidden="false" outlineLevel="0" max="18" min="18" style="2" width="6.57"/>
    <col collapsed="false" customWidth="true" hidden="false" outlineLevel="0" max="19" min="19" style="2" width="7.71"/>
    <col collapsed="false" customWidth="true" hidden="false" outlineLevel="0" max="20" min="20" style="2" width="6.86"/>
    <col collapsed="false" customWidth="true" hidden="false" outlineLevel="0" max="21" min="21" style="2" width="5.86"/>
    <col collapsed="false" customWidth="true" hidden="false" outlineLevel="0" max="22" min="22" style="2" width="7"/>
    <col collapsed="false" customWidth="true" hidden="false" outlineLevel="0" max="23" min="23" style="2" width="8.14"/>
    <col collapsed="false" customWidth="true" hidden="false" outlineLevel="0" max="24" min="24" style="2" width="6.71"/>
    <col collapsed="false" customWidth="true" hidden="false" outlineLevel="0" max="25" min="25" style="2" width="6.28"/>
    <col collapsed="false" customWidth="true" hidden="false" outlineLevel="0" max="26" min="26" style="2" width="7"/>
    <col collapsed="false" customWidth="true" hidden="false" outlineLevel="0" max="27" min="27" style="2" width="6.57"/>
    <col collapsed="false" customWidth="true" hidden="false" outlineLevel="0" max="28" min="28" style="2" width="6.42"/>
    <col collapsed="false" customWidth="true" hidden="false" outlineLevel="0" max="29" min="29" style="2" width="6.71"/>
    <col collapsed="false" customWidth="true" hidden="false" outlineLevel="0" max="30" min="30" style="2" width="7"/>
    <col collapsed="false" customWidth="true" hidden="false" outlineLevel="0" max="31" min="31" style="2" width="7.29"/>
    <col collapsed="false" customWidth="true" hidden="false" outlineLevel="0" max="32" min="32" style="2" width="6.28"/>
    <col collapsed="false" customWidth="false" hidden="false" outlineLevel="0" max="1025" min="33" style="3" width="4.29"/>
  </cols>
  <sheetData>
    <row r="1" s="6" customFormat="true" ht="10.5" hidden="false" customHeight="true" outlineLevel="0" collapsed="false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="6" customFormat="true" ht="10.5" hidden="false" customHeight="true" outlineLevel="0" collapsed="false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="9" customFormat="true" ht="10.5" hidden="false" customHeight="true" outlineLevel="0" collapsed="false">
      <c r="A3" s="7"/>
      <c r="B3" s="8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="12" customFormat="true" ht="10.5" hidden="false" customHeight="true" outlineLevel="0" collapsed="false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="17" customFormat="true" ht="38.25" hidden="false" customHeight="true" outlineLevel="0" collapsed="false">
      <c r="A5" s="13" t="s">
        <v>2</v>
      </c>
      <c r="B5" s="14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  <c r="P5" s="15" t="s">
        <v>17</v>
      </c>
      <c r="Q5" s="15" t="s">
        <v>18</v>
      </c>
      <c r="R5" s="15" t="s">
        <v>19</v>
      </c>
      <c r="S5" s="15" t="s">
        <v>20</v>
      </c>
      <c r="T5" s="15" t="s">
        <v>21</v>
      </c>
      <c r="U5" s="15" t="s">
        <v>22</v>
      </c>
      <c r="V5" s="15" t="s">
        <v>23</v>
      </c>
      <c r="W5" s="15" t="s">
        <v>24</v>
      </c>
      <c r="X5" s="15" t="s">
        <v>25</v>
      </c>
      <c r="Y5" s="15" t="s">
        <v>26</v>
      </c>
      <c r="Z5" s="15" t="s">
        <v>27</v>
      </c>
      <c r="AA5" s="15" t="s">
        <v>28</v>
      </c>
      <c r="AB5" s="15" t="s">
        <v>29</v>
      </c>
      <c r="AC5" s="15" t="s">
        <v>30</v>
      </c>
      <c r="AD5" s="15" t="s">
        <v>31</v>
      </c>
      <c r="AE5" s="15" t="s">
        <v>32</v>
      </c>
      <c r="AF5" s="15" t="s">
        <v>33</v>
      </c>
      <c r="AG5" s="14" t="s">
        <v>34</v>
      </c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</row>
    <row r="6" customFormat="false" ht="10.5" hidden="false" customHeight="true" outlineLevel="0" collapsed="false">
      <c r="A6" s="18"/>
      <c r="B6" s="18"/>
    </row>
    <row r="7" s="21" customFormat="true" ht="10.5" hidden="false" customHeight="true" outlineLevel="0" collapsed="false">
      <c r="A7" s="19" t="s">
        <v>35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="24" customFormat="true" ht="10.5" hidden="false" customHeight="true" outlineLevel="0" collapsed="false">
      <c r="A8" s="22" t="n">
        <v>88</v>
      </c>
      <c r="B8" s="22" t="s">
        <v>36</v>
      </c>
      <c r="C8" s="23" t="n">
        <v>250</v>
      </c>
      <c r="D8" s="23"/>
      <c r="E8" s="23"/>
      <c r="F8" s="23"/>
      <c r="G8" s="23"/>
      <c r="H8" s="23"/>
      <c r="I8" s="23" t="n">
        <v>30</v>
      </c>
      <c r="J8" s="23" t="n">
        <v>75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 t="n">
        <v>5</v>
      </c>
      <c r="X8" s="23"/>
      <c r="Y8" s="23"/>
      <c r="Z8" s="23"/>
      <c r="AA8" s="23"/>
      <c r="AB8" s="23"/>
      <c r="AC8" s="23"/>
      <c r="AD8" s="23"/>
      <c r="AE8" s="23"/>
      <c r="AF8" s="23"/>
    </row>
    <row r="9" s="24" customFormat="true" ht="10.5" hidden="false" customHeight="true" outlineLevel="0" collapsed="false">
      <c r="A9" s="22" t="n">
        <v>260</v>
      </c>
      <c r="B9" s="22" t="s">
        <v>37</v>
      </c>
      <c r="C9" s="23" t="n">
        <v>80</v>
      </c>
      <c r="D9" s="23"/>
      <c r="E9" s="23"/>
      <c r="F9" s="23" t="n">
        <v>4</v>
      </c>
      <c r="G9" s="23"/>
      <c r="H9" s="23"/>
      <c r="I9" s="23"/>
      <c r="J9" s="25" t="n">
        <f aca="false">(10+8)*0.8</f>
        <v>14.4</v>
      </c>
      <c r="K9" s="23"/>
      <c r="L9" s="23"/>
      <c r="M9" s="23"/>
      <c r="N9" s="23" t="n">
        <f aca="false">79*80/100</f>
        <v>63.2</v>
      </c>
      <c r="O9" s="23"/>
      <c r="P9" s="23"/>
      <c r="Q9" s="23"/>
      <c r="R9" s="23"/>
      <c r="S9" s="23"/>
      <c r="T9" s="23"/>
      <c r="U9" s="23"/>
      <c r="V9" s="23"/>
      <c r="W9" s="23"/>
      <c r="X9" s="23" t="n">
        <v>3.6</v>
      </c>
      <c r="Y9" s="23"/>
      <c r="Z9" s="23"/>
      <c r="AA9" s="23"/>
      <c r="AB9" s="23"/>
      <c r="AC9" s="23"/>
      <c r="AD9" s="23"/>
      <c r="AE9" s="23"/>
      <c r="AF9" s="23"/>
      <c r="AG9" s="3"/>
    </row>
    <row r="10" s="24" customFormat="true" ht="10.5" hidden="false" customHeight="true" outlineLevel="0" collapsed="false">
      <c r="B10" s="22" t="s">
        <v>38</v>
      </c>
      <c r="C10" s="23" t="n">
        <v>150</v>
      </c>
      <c r="D10" s="23"/>
      <c r="E10" s="23"/>
      <c r="F10" s="23"/>
      <c r="G10" s="23" t="n">
        <v>33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 t="n">
        <v>5</v>
      </c>
      <c r="X10" s="23"/>
      <c r="Y10" s="23"/>
      <c r="Z10" s="23"/>
      <c r="AA10" s="23"/>
      <c r="AB10" s="23"/>
      <c r="AC10" s="23"/>
      <c r="AD10" s="23"/>
      <c r="AE10" s="23"/>
      <c r="AF10" s="23"/>
      <c r="AG10" s="3"/>
    </row>
    <row r="11" s="24" customFormat="true" ht="10.5" hidden="false" customHeight="true" outlineLevel="0" collapsed="false">
      <c r="A11" s="26" t="n">
        <v>392</v>
      </c>
      <c r="B11" s="22" t="s">
        <v>39</v>
      </c>
      <c r="C11" s="23" t="n">
        <v>200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 t="n">
        <v>50</v>
      </c>
      <c r="S11" s="23"/>
      <c r="T11" s="23"/>
      <c r="U11" s="23"/>
      <c r="V11" s="23"/>
      <c r="W11" s="23"/>
      <c r="X11" s="23"/>
      <c r="Y11" s="23"/>
      <c r="Z11" s="23" t="n">
        <v>10</v>
      </c>
      <c r="AA11" s="23"/>
      <c r="AB11" s="23" t="n">
        <v>0.5</v>
      </c>
      <c r="AC11" s="23"/>
      <c r="AD11" s="23"/>
      <c r="AE11" s="23"/>
      <c r="AF11" s="23"/>
      <c r="AG11" s="3"/>
    </row>
    <row r="12" s="24" customFormat="true" ht="10.5" hidden="false" customHeight="true" outlineLevel="0" collapsed="false">
      <c r="A12" s="22"/>
      <c r="B12" s="22" t="s">
        <v>40</v>
      </c>
      <c r="C12" s="23" t="n">
        <v>60</v>
      </c>
      <c r="D12" s="23"/>
      <c r="E12" s="23" t="n">
        <v>60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3"/>
    </row>
    <row r="13" s="24" customFormat="true" ht="10.5" hidden="false" customHeight="true" outlineLevel="0" collapsed="false">
      <c r="A13" s="22"/>
      <c r="B13" s="22" t="s">
        <v>41</v>
      </c>
      <c r="C13" s="23" t="n">
        <v>20</v>
      </c>
      <c r="D13" s="23" t="n">
        <v>20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3"/>
    </row>
    <row r="14" s="24" customFormat="true" ht="10.5" hidden="false" customHeight="true" outlineLevel="0" collapsed="false">
      <c r="A14" s="22"/>
      <c r="B14" s="22" t="s">
        <v>42</v>
      </c>
      <c r="C14" s="23" t="n">
        <v>120</v>
      </c>
      <c r="D14" s="23"/>
      <c r="E14" s="23"/>
      <c r="F14" s="23"/>
      <c r="G14" s="23"/>
      <c r="H14" s="23"/>
      <c r="I14" s="23"/>
      <c r="J14" s="23"/>
      <c r="K14" s="23" t="n">
        <v>120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3"/>
    </row>
    <row r="15" customFormat="false" ht="10.5" hidden="false" customHeight="true" outlineLevel="0" collapsed="false">
      <c r="A15" s="22"/>
      <c r="B15" s="27" t="s">
        <v>43</v>
      </c>
      <c r="C15" s="2" t="n">
        <v>150</v>
      </c>
      <c r="M15" s="2" t="n">
        <v>150</v>
      </c>
    </row>
    <row r="16" s="31" customFormat="true" ht="10.5" hidden="false" customHeight="true" outlineLevel="0" collapsed="false">
      <c r="A16" s="28"/>
      <c r="B16" s="29" t="s">
        <v>44</v>
      </c>
      <c r="C16" s="30" t="n">
        <f aca="false">SUM(C7:C15)</f>
        <v>1030</v>
      </c>
      <c r="D16" s="30" t="n">
        <f aca="false">SUM(D7:D15)</f>
        <v>20</v>
      </c>
      <c r="E16" s="30" t="n">
        <f aca="false">SUM(E7:E15)</f>
        <v>60</v>
      </c>
      <c r="F16" s="30" t="n">
        <f aca="false">SUM(F7:F15)</f>
        <v>4</v>
      </c>
      <c r="G16" s="30" t="n">
        <f aca="false">SUM(G7:G15)</f>
        <v>33</v>
      </c>
      <c r="H16" s="30" t="n">
        <f aca="false">SUM(H7:H15)</f>
        <v>0</v>
      </c>
      <c r="I16" s="30" t="n">
        <f aca="false">SUM(I7:I15)</f>
        <v>30</v>
      </c>
      <c r="J16" s="30" t="n">
        <f aca="false">SUM(J7:J15)</f>
        <v>89.4</v>
      </c>
      <c r="K16" s="30" t="n">
        <f aca="false">SUM(K7:K15)</f>
        <v>120</v>
      </c>
      <c r="L16" s="30" t="n">
        <f aca="false">SUM(L7:L15)</f>
        <v>0</v>
      </c>
      <c r="M16" s="30" t="n">
        <f aca="false">SUM(M7:M15)</f>
        <v>150</v>
      </c>
      <c r="N16" s="30" t="n">
        <f aca="false">SUM(N7:N15)</f>
        <v>63.2</v>
      </c>
      <c r="O16" s="30" t="n">
        <f aca="false">SUM(O7:O15)</f>
        <v>0</v>
      </c>
      <c r="P16" s="30" t="n">
        <f aca="false">SUM(P7:P15)</f>
        <v>0</v>
      </c>
      <c r="Q16" s="30" t="n">
        <f aca="false">SUM(Q7:Q15)</f>
        <v>0</v>
      </c>
      <c r="R16" s="30" t="n">
        <f aca="false">SUM(R7:R15)</f>
        <v>50</v>
      </c>
      <c r="S16" s="30" t="n">
        <f aca="false">SUM(S7:S15)</f>
        <v>0</v>
      </c>
      <c r="T16" s="30" t="n">
        <f aca="false">SUM(T7:T15)</f>
        <v>0</v>
      </c>
      <c r="U16" s="30" t="n">
        <f aca="false">SUM(U7:U15)</f>
        <v>0</v>
      </c>
      <c r="V16" s="30" t="n">
        <f aca="false">SUM(V7:V15)</f>
        <v>0</v>
      </c>
      <c r="W16" s="30" t="n">
        <f aca="false">SUM(W7:W15)</f>
        <v>10</v>
      </c>
      <c r="X16" s="30" t="n">
        <f aca="false">SUM(X7:X15)</f>
        <v>3.6</v>
      </c>
      <c r="Y16" s="30" t="n">
        <f aca="false">SUM(Y7:Y15)</f>
        <v>0</v>
      </c>
      <c r="Z16" s="30" t="n">
        <f aca="false">SUM(Z7:Z15)</f>
        <v>10</v>
      </c>
      <c r="AA16" s="30" t="n">
        <f aca="false">SUM(AA7:AA15)</f>
        <v>0</v>
      </c>
      <c r="AB16" s="30" t="n">
        <f aca="false">SUM(AB7:AB15)</f>
        <v>0.5</v>
      </c>
      <c r="AC16" s="30" t="n">
        <f aca="false">SUM(AC7:AC15)</f>
        <v>0</v>
      </c>
      <c r="AD16" s="30" t="n">
        <f aca="false">SUM(AD7:AD15)</f>
        <v>0</v>
      </c>
      <c r="AE16" s="30" t="n">
        <f aca="false">SUM(AE7:AE15)</f>
        <v>0</v>
      </c>
      <c r="AF16" s="30" t="n">
        <f aca="false">SUM(AF7:AF15)</f>
        <v>0</v>
      </c>
    </row>
    <row r="18" s="21" customFormat="true" ht="10.5" hidden="false" customHeight="true" outlineLevel="0" collapsed="false">
      <c r="A18" s="32" t="s">
        <v>45</v>
      </c>
      <c r="B18" s="32"/>
      <c r="C18" s="33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="24" customFormat="true" ht="10.5" hidden="false" customHeight="true" outlineLevel="0" collapsed="false">
      <c r="A19" s="34"/>
      <c r="B19" s="22" t="s">
        <v>46</v>
      </c>
      <c r="C19" s="22" t="n">
        <v>60</v>
      </c>
      <c r="D19" s="23"/>
      <c r="E19" s="23"/>
      <c r="F19" s="23"/>
      <c r="G19" s="23"/>
      <c r="H19" s="23"/>
      <c r="I19" s="23"/>
      <c r="J19" s="23" t="n">
        <v>60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="24" customFormat="true" ht="10.5" hidden="false" customHeight="true" outlineLevel="0" collapsed="false">
      <c r="A20" s="22" t="n">
        <v>98</v>
      </c>
      <c r="B20" s="22" t="s">
        <v>47</v>
      </c>
      <c r="C20" s="35" t="n">
        <v>250</v>
      </c>
      <c r="D20" s="23"/>
      <c r="E20" s="23"/>
      <c r="F20" s="23"/>
      <c r="G20" s="23" t="n">
        <v>10</v>
      </c>
      <c r="H20" s="23"/>
      <c r="I20" s="23" t="n">
        <v>20</v>
      </c>
      <c r="J20" s="23" t="n">
        <f aca="false">30+10+10</f>
        <v>50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 t="n">
        <v>5</v>
      </c>
      <c r="Y20" s="23"/>
      <c r="Z20" s="23"/>
      <c r="AA20" s="23"/>
      <c r="AB20" s="23"/>
      <c r="AC20" s="23"/>
      <c r="AD20" s="23"/>
      <c r="AE20" s="23"/>
      <c r="AF20" s="23"/>
      <c r="AG20" s="3"/>
    </row>
    <row r="21" s="24" customFormat="true" ht="10.5" hidden="false" customHeight="true" outlineLevel="0" collapsed="false">
      <c r="A21" s="22" t="n">
        <v>227</v>
      </c>
      <c r="B21" s="22" t="s">
        <v>48</v>
      </c>
      <c r="C21" s="35" t="n">
        <v>70</v>
      </c>
      <c r="D21" s="23"/>
      <c r="E21" s="23"/>
      <c r="F21" s="23"/>
      <c r="G21" s="23"/>
      <c r="H21" s="23"/>
      <c r="I21" s="23"/>
      <c r="J21" s="23" t="n">
        <v>5.6</v>
      </c>
      <c r="K21" s="23"/>
      <c r="L21" s="23"/>
      <c r="M21" s="23"/>
      <c r="N21" s="23"/>
      <c r="O21" s="23"/>
      <c r="P21" s="23"/>
      <c r="Q21" s="23" t="n">
        <v>91</v>
      </c>
      <c r="R21" s="23"/>
      <c r="S21" s="23"/>
      <c r="T21" s="23"/>
      <c r="U21" s="23"/>
      <c r="V21" s="23"/>
      <c r="W21" s="23" t="n">
        <v>7</v>
      </c>
      <c r="X21" s="23"/>
      <c r="Y21" s="23"/>
      <c r="Z21" s="23"/>
      <c r="AA21" s="23"/>
      <c r="AB21" s="23"/>
      <c r="AC21" s="23"/>
      <c r="AD21" s="23"/>
      <c r="AE21" s="23"/>
      <c r="AF21" s="23"/>
    </row>
    <row r="22" s="24" customFormat="true" ht="10.5" hidden="false" customHeight="true" outlineLevel="0" collapsed="false">
      <c r="A22" s="22" t="n">
        <v>312</v>
      </c>
      <c r="B22" s="22" t="s">
        <v>49</v>
      </c>
      <c r="C22" s="35" t="n">
        <v>150</v>
      </c>
      <c r="D22" s="23"/>
      <c r="E22" s="23"/>
      <c r="F22" s="23"/>
      <c r="G22" s="23"/>
      <c r="H22" s="23"/>
      <c r="I22" s="23" t="n">
        <v>128.3</v>
      </c>
      <c r="J22" s="23"/>
      <c r="K22" s="23"/>
      <c r="L22" s="23"/>
      <c r="M22" s="23"/>
      <c r="N22" s="23"/>
      <c r="O22" s="23"/>
      <c r="P22" s="23"/>
      <c r="Q22" s="23"/>
      <c r="R22" s="23" t="n">
        <v>22.5</v>
      </c>
      <c r="S22" s="23"/>
      <c r="T22" s="23"/>
      <c r="U22" s="23"/>
      <c r="V22" s="23"/>
      <c r="W22" s="23" t="n">
        <v>5.3</v>
      </c>
      <c r="X22" s="23"/>
      <c r="Y22" s="23"/>
      <c r="Z22" s="23"/>
      <c r="AA22" s="23"/>
      <c r="AB22" s="23"/>
      <c r="AC22" s="23"/>
      <c r="AD22" s="23"/>
      <c r="AE22" s="23"/>
      <c r="AF22" s="23"/>
    </row>
    <row r="23" s="24" customFormat="true" ht="10.5" hidden="false" customHeight="true" outlineLevel="0" collapsed="false">
      <c r="A23" s="22" t="n">
        <v>349</v>
      </c>
      <c r="B23" s="22" t="s">
        <v>50</v>
      </c>
      <c r="C23" s="35" t="n">
        <v>200</v>
      </c>
      <c r="D23" s="23"/>
      <c r="E23" s="23"/>
      <c r="F23" s="23"/>
      <c r="G23" s="23"/>
      <c r="H23" s="23"/>
      <c r="I23" s="23"/>
      <c r="J23" s="23"/>
      <c r="K23" s="23"/>
      <c r="L23" s="23" t="n">
        <v>30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 t="n">
        <v>10</v>
      </c>
      <c r="AA23" s="23"/>
      <c r="AB23" s="23"/>
      <c r="AC23" s="23"/>
      <c r="AD23" s="23"/>
      <c r="AE23" s="23"/>
      <c r="AF23" s="23"/>
      <c r="AG23" s="3"/>
    </row>
    <row r="24" s="24" customFormat="true" ht="10.5" hidden="false" customHeight="true" outlineLevel="0" collapsed="false">
      <c r="A24" s="22"/>
      <c r="B24" s="22" t="s">
        <v>40</v>
      </c>
      <c r="C24" s="35" t="n">
        <v>40</v>
      </c>
      <c r="D24" s="23"/>
      <c r="E24" s="23" t="n">
        <v>40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="24" customFormat="true" ht="10.5" hidden="false" customHeight="true" outlineLevel="0" collapsed="false">
      <c r="A25" s="22"/>
      <c r="B25" s="22" t="s">
        <v>41</v>
      </c>
      <c r="C25" s="35" t="n">
        <v>40</v>
      </c>
      <c r="D25" s="23" t="n">
        <v>40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customFormat="false" ht="10.5" hidden="false" customHeight="true" outlineLevel="0" collapsed="false">
      <c r="A26" s="22"/>
      <c r="B26" s="22" t="s">
        <v>51</v>
      </c>
      <c r="C26" s="36" t="n">
        <v>200</v>
      </c>
      <c r="R26" s="2" t="n">
        <v>200</v>
      </c>
    </row>
    <row r="27" s="24" customFormat="true" ht="10.5" hidden="false" customHeight="true" outlineLevel="0" collapsed="false">
      <c r="A27" s="37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="31" customFormat="true" ht="10.5" hidden="false" customHeight="true" outlineLevel="0" collapsed="false">
      <c r="A28" s="28"/>
      <c r="B28" s="29" t="s">
        <v>44</v>
      </c>
      <c r="C28" s="30" t="n">
        <f aca="false">SUM(C19:C27)</f>
        <v>1010</v>
      </c>
      <c r="D28" s="30" t="n">
        <f aca="false">SUM(D19:D27)</f>
        <v>40</v>
      </c>
      <c r="E28" s="30" t="n">
        <f aca="false">SUM(E19:E27)</f>
        <v>40</v>
      </c>
      <c r="F28" s="30" t="n">
        <f aca="false">SUM(F19:F27)</f>
        <v>0</v>
      </c>
      <c r="G28" s="30" t="n">
        <f aca="false">SUM(G19:G27)</f>
        <v>10</v>
      </c>
      <c r="H28" s="30" t="n">
        <f aca="false">SUM(H19:H27)</f>
        <v>0</v>
      </c>
      <c r="I28" s="30" t="n">
        <f aca="false">SUM(I19:I27)</f>
        <v>148.3</v>
      </c>
      <c r="J28" s="30" t="n">
        <f aca="false">SUM(J19:J27)</f>
        <v>115.6</v>
      </c>
      <c r="K28" s="30" t="n">
        <f aca="false">SUM(K19:K27)</f>
        <v>0</v>
      </c>
      <c r="L28" s="30" t="n">
        <f aca="false">SUM(L19:L27)</f>
        <v>30</v>
      </c>
      <c r="M28" s="30" t="n">
        <f aca="false">SUM(M19:M27)</f>
        <v>0</v>
      </c>
      <c r="N28" s="30" t="n">
        <f aca="false">SUM(N19:N27)</f>
        <v>0</v>
      </c>
      <c r="O28" s="30" t="n">
        <f aca="false">SUM(O19:O27)</f>
        <v>0</v>
      </c>
      <c r="P28" s="30" t="n">
        <f aca="false">SUM(P19:P27)</f>
        <v>0</v>
      </c>
      <c r="Q28" s="30" t="n">
        <f aca="false">SUM(Q19:Q27)</f>
        <v>91</v>
      </c>
      <c r="R28" s="30" t="n">
        <f aca="false">SUM(R19:R27)</f>
        <v>222.5</v>
      </c>
      <c r="S28" s="30" t="n">
        <f aca="false">SUM(S19:S27)</f>
        <v>0</v>
      </c>
      <c r="T28" s="30" t="n">
        <f aca="false">SUM(T19:T27)</f>
        <v>0</v>
      </c>
      <c r="U28" s="30" t="n">
        <f aca="false">SUM(U19:U27)</f>
        <v>0</v>
      </c>
      <c r="V28" s="30" t="n">
        <f aca="false">SUM(V19:V27)</f>
        <v>0</v>
      </c>
      <c r="W28" s="30" t="n">
        <f aca="false">SUM(W19:W27)</f>
        <v>12.3</v>
      </c>
      <c r="X28" s="30" t="n">
        <f aca="false">SUM(X19:X27)</f>
        <v>5</v>
      </c>
      <c r="Y28" s="30" t="n">
        <f aca="false">SUM(Y19:Y27)</f>
        <v>0</v>
      </c>
      <c r="Z28" s="30" t="n">
        <f aca="false">SUM(Z19:Z27)</f>
        <v>10</v>
      </c>
      <c r="AA28" s="30" t="n">
        <f aca="false">SUM(AA19:AA27)</f>
        <v>0</v>
      </c>
      <c r="AB28" s="30" t="n">
        <f aca="false">SUM(AB19:AB27)</f>
        <v>0</v>
      </c>
      <c r="AC28" s="30" t="n">
        <f aca="false">SUM(AC19:AC27)</f>
        <v>0</v>
      </c>
      <c r="AD28" s="30" t="n">
        <f aca="false">SUM(AD19:AD27)</f>
        <v>0</v>
      </c>
      <c r="AE28" s="30" t="n">
        <f aca="false">SUM(AE19:AE27)</f>
        <v>0</v>
      </c>
      <c r="AF28" s="30" t="n">
        <f aca="false">SUM(AF19:AF27)</f>
        <v>0</v>
      </c>
    </row>
    <row r="30" s="21" customFormat="true" ht="10.5" hidden="false" customHeight="true" outlineLevel="0" collapsed="false">
      <c r="A30" s="38" t="s">
        <v>52</v>
      </c>
      <c r="B30" s="38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customFormat="false" ht="10.5" hidden="false" customHeight="true" outlineLevel="0" collapsed="false">
      <c r="A31" s="39" t="n">
        <v>104</v>
      </c>
      <c r="B31" s="40" t="s">
        <v>53</v>
      </c>
      <c r="C31" s="40" t="n">
        <v>250</v>
      </c>
      <c r="D31" s="40"/>
      <c r="E31" s="40"/>
      <c r="F31" s="40"/>
      <c r="G31" s="40"/>
      <c r="H31" s="40"/>
      <c r="I31" s="40" t="n">
        <v>100</v>
      </c>
      <c r="J31" s="40" t="n">
        <v>22.5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 t="n">
        <v>2.5</v>
      </c>
      <c r="Y31" s="40"/>
      <c r="Z31" s="40"/>
      <c r="AA31" s="40"/>
      <c r="AB31" s="40"/>
      <c r="AC31" s="40"/>
      <c r="AD31" s="40"/>
      <c r="AE31" s="40"/>
      <c r="AF31" s="40"/>
    </row>
    <row r="32" customFormat="false" ht="10.5" hidden="false" customHeight="true" outlineLevel="0" collapsed="false">
      <c r="A32" s="39" t="n">
        <v>105</v>
      </c>
      <c r="B32" s="40" t="s">
        <v>54</v>
      </c>
      <c r="C32" s="40" t="n">
        <v>20</v>
      </c>
      <c r="J32" s="2" t="n">
        <v>2</v>
      </c>
      <c r="N32" s="2" t="n">
        <v>22.8</v>
      </c>
      <c r="Y32" s="2" t="n">
        <v>1.6</v>
      </c>
    </row>
    <row r="33" customFormat="false" ht="10.5" hidden="false" customHeight="true" outlineLevel="0" collapsed="false">
      <c r="A33" s="41" t="n">
        <v>223</v>
      </c>
      <c r="B33" s="41" t="s">
        <v>55</v>
      </c>
      <c r="C33" s="42" t="n">
        <v>185</v>
      </c>
      <c r="E33" s="2" t="n">
        <v>7.6</v>
      </c>
      <c r="G33" s="2" t="n">
        <v>11.4</v>
      </c>
      <c r="T33" s="2" t="n">
        <v>175</v>
      </c>
      <c r="V33" s="2" t="n">
        <v>12</v>
      </c>
      <c r="W33" s="2" t="n">
        <v>7.6</v>
      </c>
      <c r="Y33" s="2" t="n">
        <v>7.6</v>
      </c>
      <c r="Z33" s="2" t="n">
        <v>15.2</v>
      </c>
      <c r="AC33" s="2" t="n">
        <v>0</v>
      </c>
    </row>
    <row r="34" s="24" customFormat="true" ht="10.5" hidden="false" customHeight="true" outlineLevel="0" collapsed="false">
      <c r="A34" s="41"/>
      <c r="B34" s="22" t="s">
        <v>56</v>
      </c>
      <c r="C34" s="22" t="n">
        <v>35</v>
      </c>
      <c r="D34" s="23"/>
      <c r="E34" s="23"/>
      <c r="F34" s="23" t="n">
        <v>2.63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 t="n">
        <v>8.75</v>
      </c>
      <c r="W34" s="23"/>
      <c r="X34" s="23"/>
      <c r="Y34" s="23"/>
      <c r="Z34" s="23" t="n">
        <v>10</v>
      </c>
      <c r="AA34" s="23"/>
      <c r="AB34" s="23"/>
      <c r="AC34" s="23"/>
      <c r="AD34" s="23"/>
      <c r="AE34" s="23"/>
      <c r="AF34" s="23"/>
      <c r="AG34" s="3"/>
    </row>
    <row r="35" s="24" customFormat="true" ht="10.5" hidden="false" customHeight="true" outlineLevel="0" collapsed="false">
      <c r="A35" s="41"/>
      <c r="B35" s="43" t="s">
        <v>57</v>
      </c>
      <c r="C35" s="43" t="n">
        <v>200</v>
      </c>
      <c r="D35" s="23"/>
      <c r="E35" s="23"/>
      <c r="F35" s="23"/>
      <c r="G35" s="23"/>
      <c r="H35" s="23"/>
      <c r="I35" s="23"/>
      <c r="J35" s="23"/>
      <c r="K35" s="23" t="n">
        <v>20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 t="n">
        <v>10</v>
      </c>
      <c r="AA35" s="23"/>
      <c r="AB35" s="23"/>
      <c r="AC35" s="23"/>
      <c r="AD35" s="23"/>
      <c r="AE35" s="23"/>
      <c r="AF35" s="23"/>
      <c r="AG35" s="3"/>
    </row>
    <row r="36" customFormat="false" ht="10.5" hidden="false" customHeight="true" outlineLevel="0" collapsed="false">
      <c r="A36" s="41"/>
      <c r="B36" s="22" t="s">
        <v>40</v>
      </c>
      <c r="C36" s="42" t="n">
        <v>40</v>
      </c>
      <c r="E36" s="2" t="n">
        <v>40</v>
      </c>
    </row>
    <row r="37" customFormat="false" ht="10.5" hidden="false" customHeight="true" outlineLevel="0" collapsed="false">
      <c r="A37" s="22"/>
      <c r="B37" s="22" t="s">
        <v>41</v>
      </c>
      <c r="C37" s="35" t="n">
        <v>40</v>
      </c>
      <c r="D37" s="2" t="n">
        <v>40</v>
      </c>
    </row>
    <row r="38" s="24" customFormat="true" ht="10.5" hidden="false" customHeight="true" outlineLevel="0" collapsed="false">
      <c r="A38" s="22"/>
      <c r="B38" s="22" t="s">
        <v>58</v>
      </c>
      <c r="C38" s="35" t="n">
        <v>180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 t="n">
        <v>180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="24" customFormat="true" ht="10.5" hidden="false" customHeight="true" outlineLevel="0" collapsed="false">
      <c r="A39" s="37"/>
      <c r="B39" s="23"/>
      <c r="C39" s="44"/>
      <c r="D39" s="45"/>
      <c r="E39" s="45"/>
      <c r="F39" s="45"/>
      <c r="G39" s="45"/>
      <c r="H39" s="45"/>
      <c r="I39" s="23"/>
      <c r="J39" s="23"/>
      <c r="K39" s="23"/>
      <c r="L39" s="45"/>
      <c r="M39" s="45"/>
      <c r="N39" s="23"/>
      <c r="O39" s="23"/>
      <c r="P39" s="23"/>
      <c r="Q39" s="23"/>
      <c r="R39" s="23"/>
      <c r="S39" s="23"/>
      <c r="T39" s="23"/>
      <c r="U39" s="23"/>
      <c r="V39" s="23"/>
      <c r="W39" s="45"/>
      <c r="X39" s="45"/>
      <c r="Y39" s="23"/>
      <c r="Z39" s="45"/>
      <c r="AA39" s="45"/>
      <c r="AB39" s="45"/>
      <c r="AC39" s="45"/>
      <c r="AD39" s="45"/>
      <c r="AE39" s="45"/>
      <c r="AF39" s="23"/>
      <c r="AG39" s="3"/>
    </row>
    <row r="40" s="47" customFormat="true" ht="10.5" hidden="false" customHeight="true" outlineLevel="0" collapsed="false">
      <c r="A40" s="46"/>
      <c r="B40" s="29" t="s">
        <v>44</v>
      </c>
      <c r="C40" s="30" t="n">
        <f aca="false">SUM(C31:C39)</f>
        <v>950</v>
      </c>
      <c r="D40" s="30" t="n">
        <f aca="false">SUM(D31:D39)</f>
        <v>40</v>
      </c>
      <c r="E40" s="30" t="n">
        <f aca="false">SUM(E31:E39)</f>
        <v>47.6</v>
      </c>
      <c r="F40" s="30" t="n">
        <f aca="false">SUM(F31:F39)</f>
        <v>2.63</v>
      </c>
      <c r="G40" s="30" t="n">
        <f aca="false">SUM(G31:G39)</f>
        <v>11.4</v>
      </c>
      <c r="H40" s="30" t="n">
        <f aca="false">SUM(H31:H39)</f>
        <v>0</v>
      </c>
      <c r="I40" s="30" t="n">
        <f aca="false">SUM(I31:I39)</f>
        <v>100</v>
      </c>
      <c r="J40" s="30" t="n">
        <f aca="false">SUM(J31:J39)</f>
        <v>24.5</v>
      </c>
      <c r="K40" s="30" t="n">
        <f aca="false">SUM(K31:K39)</f>
        <v>20</v>
      </c>
      <c r="L40" s="30" t="n">
        <f aca="false">SUM(L31:L39)</f>
        <v>0</v>
      </c>
      <c r="M40" s="30" t="n">
        <f aca="false">SUM(M31:M39)</f>
        <v>0</v>
      </c>
      <c r="N40" s="30" t="n">
        <f aca="false">SUM(N31:N39)</f>
        <v>22.8</v>
      </c>
      <c r="O40" s="30" t="n">
        <f aca="false">SUM(O31:O39)</f>
        <v>0</v>
      </c>
      <c r="P40" s="30" t="n">
        <f aca="false">SUM(P31:P39)</f>
        <v>0</v>
      </c>
      <c r="Q40" s="30" t="n">
        <f aca="false">SUM(Q31:Q39)</f>
        <v>0</v>
      </c>
      <c r="R40" s="30" t="n">
        <f aca="false">SUM(R31:R39)</f>
        <v>0</v>
      </c>
      <c r="S40" s="30" t="n">
        <f aca="false">SUM(S31:S39)</f>
        <v>180</v>
      </c>
      <c r="T40" s="30" t="n">
        <f aca="false">SUM(T31:T39)</f>
        <v>175</v>
      </c>
      <c r="U40" s="30" t="n">
        <f aca="false">SUM(U31:U39)</f>
        <v>0</v>
      </c>
      <c r="V40" s="30" t="n">
        <f aca="false">SUM(V31:V39)</f>
        <v>20.75</v>
      </c>
      <c r="W40" s="30" t="n">
        <f aca="false">SUM(W31:W39)</f>
        <v>7.6</v>
      </c>
      <c r="X40" s="30" t="n">
        <f aca="false">SUM(X31:X39)</f>
        <v>2.5</v>
      </c>
      <c r="Y40" s="30" t="n">
        <f aca="false">SUM(Y31:Y39)</f>
        <v>9.2</v>
      </c>
      <c r="Z40" s="30" t="n">
        <f aca="false">SUM(Z31:Z39)</f>
        <v>35.2</v>
      </c>
      <c r="AA40" s="30" t="n">
        <f aca="false">SUM(AA31:AA39)</f>
        <v>0</v>
      </c>
      <c r="AB40" s="30" t="n">
        <f aca="false">SUM(AB31:AB39)</f>
        <v>0</v>
      </c>
      <c r="AC40" s="30" t="n">
        <f aca="false">SUM(AC31:AC39)</f>
        <v>0</v>
      </c>
      <c r="AD40" s="30" t="n">
        <f aca="false">SUM(AD31:AD39)</f>
        <v>0</v>
      </c>
      <c r="AE40" s="30" t="n">
        <f aca="false">SUM(AE31:AE39)</f>
        <v>0</v>
      </c>
      <c r="AF40" s="30" t="n">
        <f aca="false">SUM(AF31:AF39)</f>
        <v>0</v>
      </c>
      <c r="AG40" s="3"/>
    </row>
    <row r="41" s="50" customFormat="true" ht="10.5" hidden="false" customHeight="true" outlineLevel="0" collapsed="false">
      <c r="A41" s="48"/>
      <c r="B41" s="4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="21" customFormat="true" ht="10.5" hidden="false" customHeight="true" outlineLevel="0" collapsed="false">
      <c r="A42" s="32" t="s">
        <v>59</v>
      </c>
      <c r="B42" s="32"/>
      <c r="C42" s="33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</row>
    <row r="43" s="24" customFormat="true" ht="10.5" hidden="false" customHeight="true" outlineLevel="0" collapsed="false">
      <c r="A43" s="22" t="n">
        <v>96</v>
      </c>
      <c r="B43" s="43" t="s">
        <v>60</v>
      </c>
      <c r="C43" s="52" t="n">
        <v>250</v>
      </c>
      <c r="D43" s="45"/>
      <c r="E43" s="45"/>
      <c r="F43" s="45"/>
      <c r="G43" s="45" t="n">
        <v>7</v>
      </c>
      <c r="H43" s="45"/>
      <c r="I43" s="45" t="n">
        <v>60</v>
      </c>
      <c r="J43" s="45" t="n">
        <f aca="false">10+5+15</f>
        <v>30</v>
      </c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 t="n">
        <v>5</v>
      </c>
      <c r="X43" s="45"/>
      <c r="Y43" s="45"/>
      <c r="Z43" s="45"/>
      <c r="AA43" s="45"/>
      <c r="AB43" s="45"/>
      <c r="AC43" s="45"/>
      <c r="AD43" s="45"/>
      <c r="AE43" s="45"/>
      <c r="AF43" s="45"/>
      <c r="AG43" s="3"/>
    </row>
    <row r="44" customFormat="false" ht="10.5" hidden="false" customHeight="true" outlineLevel="0" collapsed="false">
      <c r="A44" s="26"/>
      <c r="B44" s="22" t="s">
        <v>61</v>
      </c>
      <c r="C44" s="22" t="n">
        <v>85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 t="n">
        <v>120.7</v>
      </c>
      <c r="Q44" s="23"/>
      <c r="R44" s="23"/>
      <c r="S44" s="23"/>
      <c r="T44" s="23"/>
      <c r="U44" s="23"/>
      <c r="V44" s="23"/>
      <c r="W44" s="23"/>
      <c r="X44" s="23" t="n">
        <v>5.1</v>
      </c>
      <c r="Y44" s="23"/>
    </row>
    <row r="45" customFormat="false" ht="10.5" hidden="false" customHeight="true" outlineLevel="0" collapsed="false">
      <c r="A45" s="41" t="n">
        <v>143</v>
      </c>
      <c r="B45" s="41" t="s">
        <v>62</v>
      </c>
      <c r="C45" s="42" t="n">
        <v>130</v>
      </c>
      <c r="I45" s="2" t="n">
        <f aca="false">32*1.3</f>
        <v>41.6</v>
      </c>
      <c r="J45" s="2" t="n">
        <f aca="false">(11+4+12+18)*1.3+1*3</f>
        <v>61.5</v>
      </c>
      <c r="V45" s="2" t="n">
        <v>7.5</v>
      </c>
      <c r="W45" s="2" t="n">
        <v>8</v>
      </c>
      <c r="AF45" s="2" t="n">
        <v>1</v>
      </c>
    </row>
    <row r="46" s="24" customFormat="true" ht="10.5" hidden="false" customHeight="true" outlineLevel="0" collapsed="false">
      <c r="A46" s="22" t="n">
        <v>397</v>
      </c>
      <c r="B46" s="22" t="s">
        <v>63</v>
      </c>
      <c r="C46" s="22" t="n">
        <v>200</v>
      </c>
      <c r="D46" s="23"/>
      <c r="E46" s="23"/>
      <c r="F46" s="23"/>
      <c r="G46" s="23"/>
      <c r="H46" s="23"/>
      <c r="I46" s="23"/>
      <c r="J46" s="23"/>
      <c r="K46" s="23" t="n">
        <v>40</v>
      </c>
      <c r="L46" s="23"/>
      <c r="M46" s="23"/>
      <c r="N46" s="23"/>
      <c r="O46" s="23"/>
      <c r="P46" s="23"/>
      <c r="Q46" s="23"/>
      <c r="R46" s="23" t="n">
        <v>0</v>
      </c>
      <c r="S46" s="23"/>
      <c r="T46" s="23"/>
      <c r="U46" s="23"/>
      <c r="V46" s="23"/>
      <c r="W46" s="23"/>
      <c r="X46" s="23"/>
      <c r="Y46" s="23"/>
      <c r="Z46" s="23" t="n">
        <v>15</v>
      </c>
      <c r="AA46" s="23"/>
      <c r="AB46" s="23"/>
      <c r="AC46" s="23"/>
      <c r="AD46" s="23"/>
      <c r="AE46" s="23"/>
      <c r="AF46" s="23"/>
      <c r="AG46" s="3"/>
    </row>
    <row r="47" s="24" customFormat="true" ht="10.5" hidden="false" customHeight="true" outlineLevel="0" collapsed="false">
      <c r="A47" s="41"/>
      <c r="B47" s="22" t="s">
        <v>40</v>
      </c>
      <c r="C47" s="42" t="n">
        <v>40</v>
      </c>
      <c r="D47" s="23"/>
      <c r="E47" s="23" t="n">
        <v>40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3"/>
    </row>
    <row r="48" s="24" customFormat="true" ht="10.5" hidden="false" customHeight="true" outlineLevel="0" collapsed="false">
      <c r="A48" s="22"/>
      <c r="B48" s="22" t="s">
        <v>41</v>
      </c>
      <c r="C48" s="35" t="n">
        <v>20</v>
      </c>
      <c r="D48" s="23" t="n">
        <v>20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3"/>
    </row>
    <row r="49" s="24" customFormat="true" ht="10.5" hidden="false" customHeight="true" outlineLevel="0" collapsed="false">
      <c r="A49" s="22"/>
      <c r="B49" s="22" t="s">
        <v>64</v>
      </c>
      <c r="C49" s="35" t="n">
        <v>100</v>
      </c>
      <c r="D49" s="23"/>
      <c r="E49" s="23"/>
      <c r="F49" s="23"/>
      <c r="G49" s="23"/>
      <c r="H49" s="23"/>
      <c r="I49" s="23"/>
      <c r="J49" s="23"/>
      <c r="K49" s="23" t="n">
        <v>100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3"/>
    </row>
    <row r="50" s="24" customFormat="true" ht="10.5" hidden="false" customHeight="true" outlineLevel="0" collapsed="false">
      <c r="A50" s="22"/>
      <c r="B50" s="22" t="s">
        <v>51</v>
      </c>
      <c r="C50" s="36" t="n">
        <v>200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 t="n">
        <v>200</v>
      </c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3"/>
    </row>
    <row r="51" s="24" customFormat="true" ht="10.5" hidden="false" customHeight="true" outlineLevel="0" collapsed="false">
      <c r="A51" s="37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3"/>
    </row>
    <row r="52" s="31" customFormat="true" ht="10.5" hidden="false" customHeight="true" outlineLevel="0" collapsed="false">
      <c r="A52" s="28"/>
      <c r="B52" s="29" t="s">
        <v>44</v>
      </c>
      <c r="C52" s="30" t="n">
        <f aca="false">SUM(C43:C51)</f>
        <v>1025</v>
      </c>
      <c r="D52" s="30" t="n">
        <f aca="false">SUM(D43:D51)</f>
        <v>20</v>
      </c>
      <c r="E52" s="30" t="n">
        <f aca="false">SUM(E43:E51)</f>
        <v>40</v>
      </c>
      <c r="F52" s="30" t="n">
        <f aca="false">SUM(F43:F51)</f>
        <v>0</v>
      </c>
      <c r="G52" s="30" t="n">
        <f aca="false">SUM(G43:G51)</f>
        <v>7</v>
      </c>
      <c r="H52" s="30" t="n">
        <f aca="false">SUM(H43:H51)</f>
        <v>0</v>
      </c>
      <c r="I52" s="30" t="n">
        <f aca="false">SUM(I43:I51)</f>
        <v>101.6</v>
      </c>
      <c r="J52" s="30" t="n">
        <f aca="false">SUM(J43:J51)</f>
        <v>91.5</v>
      </c>
      <c r="K52" s="30" t="n">
        <f aca="false">SUM(K43:K51)</f>
        <v>140</v>
      </c>
      <c r="L52" s="30" t="n">
        <f aca="false">SUM(L43:L51)</f>
        <v>0</v>
      </c>
      <c r="M52" s="30" t="n">
        <f aca="false">SUM(M43:M51)</f>
        <v>0</v>
      </c>
      <c r="N52" s="30" t="n">
        <f aca="false">SUM(N43:N51)</f>
        <v>0</v>
      </c>
      <c r="O52" s="30" t="n">
        <f aca="false">SUM(O43:O51)</f>
        <v>0</v>
      </c>
      <c r="P52" s="30" t="n">
        <f aca="false">SUM(P43:P51)</f>
        <v>120.7</v>
      </c>
      <c r="Q52" s="30" t="n">
        <f aca="false">SUM(Q43:Q51)</f>
        <v>0</v>
      </c>
      <c r="R52" s="30" t="n">
        <f aca="false">SUM(R43:R51)</f>
        <v>200</v>
      </c>
      <c r="S52" s="30" t="n">
        <f aca="false">SUM(S43:S51)</f>
        <v>0</v>
      </c>
      <c r="T52" s="30" t="n">
        <f aca="false">SUM(T43:T51)</f>
        <v>0</v>
      </c>
      <c r="U52" s="30" t="n">
        <f aca="false">SUM(U43:U51)</f>
        <v>0</v>
      </c>
      <c r="V52" s="30" t="n">
        <f aca="false">SUM(V43:V51)</f>
        <v>7.5</v>
      </c>
      <c r="W52" s="30" t="n">
        <f aca="false">SUM(W43:W51)</f>
        <v>13</v>
      </c>
      <c r="X52" s="30" t="n">
        <f aca="false">SUM(X43:X51)</f>
        <v>5.1</v>
      </c>
      <c r="Y52" s="30" t="n">
        <f aca="false">SUM(Y43:Y51)</f>
        <v>0</v>
      </c>
      <c r="Z52" s="30" t="n">
        <f aca="false">SUM(Z43:Z51)</f>
        <v>15</v>
      </c>
      <c r="AA52" s="30" t="n">
        <f aca="false">SUM(AA43:AA51)</f>
        <v>0</v>
      </c>
      <c r="AB52" s="30" t="n">
        <f aca="false">SUM(AB43:AB51)</f>
        <v>0</v>
      </c>
      <c r="AC52" s="30" t="n">
        <f aca="false">SUM(AC43:AC51)</f>
        <v>0</v>
      </c>
      <c r="AD52" s="30" t="n">
        <f aca="false">SUM(AD43:AD51)</f>
        <v>0</v>
      </c>
      <c r="AE52" s="30" t="n">
        <f aca="false">SUM(AE43:AE51)</f>
        <v>0</v>
      </c>
      <c r="AF52" s="30" t="n">
        <f aca="false">SUM(AF43:AF51)</f>
        <v>1</v>
      </c>
      <c r="AG52" s="50"/>
    </row>
    <row r="53" s="41" customFormat="true" ht="10.5" hidden="false" customHeight="true" outlineLevel="0" collapsed="false">
      <c r="A53" s="18"/>
      <c r="B53" s="1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="21" customFormat="true" ht="10.5" hidden="false" customHeight="true" outlineLevel="0" collapsed="false">
      <c r="A54" s="32" t="s">
        <v>65</v>
      </c>
      <c r="B54" s="32"/>
      <c r="C54" s="33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</row>
    <row r="55" customFormat="false" ht="10.5" hidden="false" customHeight="true" outlineLevel="0" collapsed="false">
      <c r="A55" s="41" t="n">
        <v>84</v>
      </c>
      <c r="B55" s="41" t="s">
        <v>66</v>
      </c>
      <c r="C55" s="42" t="n">
        <v>250</v>
      </c>
      <c r="G55" s="2" t="n">
        <v>10</v>
      </c>
      <c r="I55" s="2" t="n">
        <v>25</v>
      </c>
      <c r="J55" s="2" t="n">
        <f aca="false">40+10+2.5+10+7.5+0.75</f>
        <v>70.75</v>
      </c>
      <c r="X55" s="2" t="n">
        <v>5</v>
      </c>
      <c r="Z55" s="2" t="n">
        <v>1.5</v>
      </c>
    </row>
    <row r="56" s="24" customFormat="true" ht="10.5" hidden="false" customHeight="true" outlineLevel="0" collapsed="false">
      <c r="A56" s="53" t="n">
        <v>229</v>
      </c>
      <c r="B56" s="43" t="s">
        <v>67</v>
      </c>
      <c r="C56" s="52" t="n">
        <v>200</v>
      </c>
      <c r="D56" s="23"/>
      <c r="E56" s="23"/>
      <c r="F56" s="23" t="n">
        <v>2.3</v>
      </c>
      <c r="G56" s="23"/>
      <c r="H56" s="23"/>
      <c r="I56" s="23"/>
      <c r="J56" s="23" t="n">
        <v>140</v>
      </c>
      <c r="K56" s="23"/>
      <c r="L56" s="23"/>
      <c r="M56" s="23"/>
      <c r="N56" s="23"/>
      <c r="O56" s="23"/>
      <c r="P56" s="23"/>
      <c r="Q56" s="2" t="n">
        <v>65</v>
      </c>
      <c r="R56" s="23"/>
      <c r="S56" s="23"/>
      <c r="T56" s="23"/>
      <c r="U56" s="23"/>
      <c r="V56" s="23"/>
      <c r="W56" s="23"/>
      <c r="X56" s="23" t="n">
        <v>5</v>
      </c>
      <c r="Y56" s="23"/>
      <c r="Z56" s="23" t="n">
        <v>4</v>
      </c>
      <c r="AA56" s="23"/>
      <c r="AB56" s="23"/>
      <c r="AC56" s="23"/>
      <c r="AD56" s="23"/>
      <c r="AE56" s="23"/>
      <c r="AF56" s="23"/>
      <c r="AG56" s="3"/>
    </row>
    <row r="57" s="24" customFormat="true" ht="10.5" hidden="false" customHeight="true" outlineLevel="0" collapsed="false">
      <c r="A57" s="26" t="n">
        <v>392</v>
      </c>
      <c r="B57" s="22" t="s">
        <v>39</v>
      </c>
      <c r="C57" s="35" t="n">
        <v>200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 t="n">
        <v>50</v>
      </c>
      <c r="S57" s="23"/>
      <c r="T57" s="23"/>
      <c r="U57" s="23"/>
      <c r="V57" s="23"/>
      <c r="W57" s="23"/>
      <c r="X57" s="23"/>
      <c r="Y57" s="23"/>
      <c r="Z57" s="23" t="n">
        <v>10</v>
      </c>
      <c r="AA57" s="23"/>
      <c r="AB57" s="23" t="n">
        <v>0.5</v>
      </c>
      <c r="AC57" s="23"/>
      <c r="AD57" s="23"/>
      <c r="AE57" s="23"/>
      <c r="AF57" s="23"/>
      <c r="AG57" s="3"/>
    </row>
    <row r="58" s="24" customFormat="true" ht="10.5" hidden="false" customHeight="true" outlineLevel="0" collapsed="false">
      <c r="A58" s="41"/>
      <c r="B58" s="22" t="s">
        <v>40</v>
      </c>
      <c r="C58" s="42" t="n">
        <v>40</v>
      </c>
      <c r="D58" s="23"/>
      <c r="E58" s="23" t="n">
        <v>40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3"/>
    </row>
    <row r="59" s="24" customFormat="true" ht="10.5" hidden="false" customHeight="true" outlineLevel="0" collapsed="false">
      <c r="A59" s="22"/>
      <c r="B59" s="22" t="s">
        <v>41</v>
      </c>
      <c r="C59" s="35" t="n">
        <v>40</v>
      </c>
      <c r="D59" s="23" t="n">
        <v>40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3"/>
    </row>
    <row r="60" s="24" customFormat="true" ht="10.5" hidden="false" customHeight="true" outlineLevel="0" collapsed="false">
      <c r="A60" s="22"/>
      <c r="B60" s="43" t="s">
        <v>68</v>
      </c>
      <c r="C60" s="43" t="n">
        <v>80</v>
      </c>
      <c r="D60" s="23"/>
      <c r="E60" s="23"/>
      <c r="F60" s="23" t="n">
        <v>39.5</v>
      </c>
      <c r="G60" s="23"/>
      <c r="H60" s="23"/>
      <c r="I60" s="23"/>
      <c r="J60" s="23"/>
      <c r="K60" s="23" t="n">
        <v>20</v>
      </c>
      <c r="L60" s="23"/>
      <c r="M60" s="23"/>
      <c r="N60" s="23"/>
      <c r="O60" s="23"/>
      <c r="P60" s="23"/>
      <c r="Q60" s="23"/>
      <c r="R60" s="23" t="n">
        <v>22.5</v>
      </c>
      <c r="S60" s="23"/>
      <c r="T60" s="23"/>
      <c r="U60" s="23"/>
      <c r="V60" s="23"/>
      <c r="W60" s="23" t="n">
        <v>5</v>
      </c>
      <c r="X60" s="23"/>
      <c r="Y60" s="23" t="n">
        <v>6</v>
      </c>
      <c r="Z60" s="23" t="n">
        <v>15</v>
      </c>
      <c r="AA60" s="23"/>
      <c r="AB60" s="23"/>
      <c r="AC60" s="23" t="n">
        <v>4</v>
      </c>
      <c r="AD60" s="23" t="n">
        <v>1</v>
      </c>
      <c r="AE60" s="23"/>
      <c r="AF60" s="23"/>
      <c r="AG60" s="3"/>
    </row>
    <row r="61" s="24" customFormat="true" ht="10.5" hidden="false" customHeight="true" outlineLevel="0" collapsed="false">
      <c r="A61" s="22"/>
      <c r="B61" s="27" t="s">
        <v>69</v>
      </c>
      <c r="C61" s="54" t="n">
        <v>150</v>
      </c>
      <c r="D61" s="23"/>
      <c r="E61" s="23"/>
      <c r="F61" s="23"/>
      <c r="G61" s="23"/>
      <c r="H61" s="23"/>
      <c r="I61" s="23"/>
      <c r="J61" s="23"/>
      <c r="K61" s="23"/>
      <c r="L61" s="23"/>
      <c r="M61" s="23" t="n">
        <v>150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3"/>
    </row>
    <row r="62" s="24" customFormat="true" ht="10.5" hidden="false" customHeight="true" outlineLevel="0" collapsed="false">
      <c r="A62" s="55"/>
      <c r="B62" s="45"/>
      <c r="C62" s="45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3"/>
    </row>
    <row r="63" s="31" customFormat="true" ht="10.5" hidden="false" customHeight="true" outlineLevel="0" collapsed="false">
      <c r="A63" s="28"/>
      <c r="B63" s="29" t="s">
        <v>44</v>
      </c>
      <c r="C63" s="30" t="n">
        <f aca="false">SUM(C55:C62)</f>
        <v>960</v>
      </c>
      <c r="D63" s="30" t="n">
        <f aca="false">SUM(D55:D62)</f>
        <v>40</v>
      </c>
      <c r="E63" s="30" t="n">
        <f aca="false">SUM(E55:E62)</f>
        <v>40</v>
      </c>
      <c r="F63" s="30" t="n">
        <f aca="false">SUM(F55:F62)</f>
        <v>41.8</v>
      </c>
      <c r="G63" s="30" t="n">
        <f aca="false">SUM(G55:G62)</f>
        <v>10</v>
      </c>
      <c r="H63" s="30" t="n">
        <f aca="false">SUM(H55:H62)</f>
        <v>0</v>
      </c>
      <c r="I63" s="30" t="n">
        <f aca="false">SUM(I55:I62)</f>
        <v>25</v>
      </c>
      <c r="J63" s="30" t="n">
        <f aca="false">SUM(J55:J62)</f>
        <v>210.75</v>
      </c>
      <c r="K63" s="30" t="n">
        <f aca="false">SUM(K55:K62)</f>
        <v>20</v>
      </c>
      <c r="L63" s="30" t="n">
        <f aca="false">SUM(L55:L62)</f>
        <v>0</v>
      </c>
      <c r="M63" s="30" t="n">
        <f aca="false">SUM(M55:M62)</f>
        <v>150</v>
      </c>
      <c r="N63" s="30" t="n">
        <f aca="false">SUM(N55:N62)</f>
        <v>0</v>
      </c>
      <c r="O63" s="30" t="n">
        <f aca="false">SUM(O55:O62)</f>
        <v>0</v>
      </c>
      <c r="P63" s="30" t="n">
        <f aca="false">SUM(P55:P62)</f>
        <v>0</v>
      </c>
      <c r="Q63" s="30" t="n">
        <f aca="false">SUM(Q55:Q62)</f>
        <v>65</v>
      </c>
      <c r="R63" s="30" t="n">
        <f aca="false">SUM(R55:R62)</f>
        <v>72.5</v>
      </c>
      <c r="S63" s="30" t="n">
        <f aca="false">SUM(S55:S62)</f>
        <v>0</v>
      </c>
      <c r="T63" s="30" t="n">
        <f aca="false">SUM(T55:T62)</f>
        <v>0</v>
      </c>
      <c r="U63" s="30" t="n">
        <f aca="false">SUM(U55:U62)</f>
        <v>0</v>
      </c>
      <c r="V63" s="30" t="n">
        <f aca="false">SUM(V55:V62)</f>
        <v>0</v>
      </c>
      <c r="W63" s="30" t="n">
        <f aca="false">SUM(W55:W62)</f>
        <v>5</v>
      </c>
      <c r="X63" s="30" t="n">
        <f aca="false">SUM(X55:X62)</f>
        <v>10</v>
      </c>
      <c r="Y63" s="30" t="n">
        <f aca="false">SUM(Y55:Y62)</f>
        <v>6</v>
      </c>
      <c r="Z63" s="30" t="n">
        <f aca="false">SUM(Z55:Z62)</f>
        <v>30.5</v>
      </c>
      <c r="AA63" s="30" t="n">
        <f aca="false">SUM(AA55:AA62)</f>
        <v>0</v>
      </c>
      <c r="AB63" s="30" t="n">
        <f aca="false">SUM(AB55:AB62)</f>
        <v>0.5</v>
      </c>
      <c r="AC63" s="30" t="n">
        <f aca="false">SUM(AC55:AC62)</f>
        <v>4</v>
      </c>
      <c r="AD63" s="30" t="n">
        <f aca="false">SUM(AD55:AD62)</f>
        <v>1</v>
      </c>
      <c r="AE63" s="30" t="n">
        <f aca="false">SUM(AE55:AE62)</f>
        <v>0</v>
      </c>
      <c r="AF63" s="30" t="n">
        <f aca="false">SUM(AF55:AF62)</f>
        <v>0</v>
      </c>
      <c r="AG63" s="50"/>
    </row>
    <row r="65" s="21" customFormat="true" ht="10.5" hidden="false" customHeight="true" outlineLevel="0" collapsed="false">
      <c r="A65" s="56" t="s">
        <v>70</v>
      </c>
      <c r="B65" s="56"/>
      <c r="C65" s="33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customFormat="false" ht="10.5" hidden="false" customHeight="true" outlineLevel="0" collapsed="false">
      <c r="A66" s="57" t="s">
        <v>71</v>
      </c>
      <c r="B66" s="58" t="s">
        <v>72</v>
      </c>
      <c r="C66" s="59" t="n">
        <v>250</v>
      </c>
      <c r="I66" s="2" t="n">
        <v>50</v>
      </c>
      <c r="J66" s="2" t="n">
        <v>48</v>
      </c>
      <c r="X66" s="2" t="n">
        <v>5</v>
      </c>
    </row>
    <row r="67" customFormat="false" ht="10.5" hidden="false" customHeight="true" outlineLevel="0" collapsed="false">
      <c r="A67" s="60" t="n">
        <v>211</v>
      </c>
      <c r="B67" s="41" t="s">
        <v>73</v>
      </c>
      <c r="C67" s="41" t="n">
        <v>140</v>
      </c>
      <c r="R67" s="2" t="n">
        <v>38.3</v>
      </c>
      <c r="U67" s="2" t="n">
        <v>20.3</v>
      </c>
      <c r="W67" s="2" t="n">
        <v>10.1</v>
      </c>
      <c r="Y67" s="2" t="n">
        <v>102</v>
      </c>
    </row>
    <row r="68" customFormat="false" ht="10.5" hidden="false" customHeight="true" outlineLevel="0" collapsed="false">
      <c r="A68" s="41"/>
      <c r="B68" s="41" t="s">
        <v>74</v>
      </c>
      <c r="C68" s="41" t="n">
        <v>60</v>
      </c>
      <c r="J68" s="2" t="n">
        <v>60</v>
      </c>
      <c r="W68" s="2" t="n">
        <v>3</v>
      </c>
    </row>
    <row r="69" s="24" customFormat="true" ht="10.5" hidden="false" customHeight="true" outlineLevel="0" collapsed="false">
      <c r="A69" s="41"/>
      <c r="B69" s="41" t="s">
        <v>75</v>
      </c>
      <c r="C69" s="42" t="n">
        <v>200</v>
      </c>
      <c r="D69" s="23"/>
      <c r="E69" s="23"/>
      <c r="F69" s="23"/>
      <c r="G69" s="23"/>
      <c r="H69" s="23"/>
      <c r="I69" s="23"/>
      <c r="J69" s="23"/>
      <c r="K69" s="23"/>
      <c r="L69" s="23"/>
      <c r="M69" s="23" t="n">
        <v>200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3"/>
    </row>
    <row r="70" s="24" customFormat="true" ht="10.5" hidden="false" customHeight="true" outlineLevel="0" collapsed="false">
      <c r="A70" s="61"/>
      <c r="B70" s="22" t="s">
        <v>40</v>
      </c>
      <c r="C70" s="35" t="n">
        <v>40</v>
      </c>
      <c r="D70" s="23"/>
      <c r="E70" s="23" t="n">
        <v>40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3"/>
    </row>
    <row r="71" s="24" customFormat="true" ht="10.5" hidden="false" customHeight="true" outlineLevel="0" collapsed="false">
      <c r="A71" s="22"/>
      <c r="B71" s="22" t="s">
        <v>41</v>
      </c>
      <c r="C71" s="35" t="n">
        <v>20</v>
      </c>
      <c r="D71" s="23" t="n">
        <v>20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3"/>
    </row>
    <row r="72" s="24" customFormat="true" ht="10.5" hidden="false" customHeight="true" outlineLevel="0" collapsed="false">
      <c r="A72" s="22"/>
      <c r="B72" s="22" t="s">
        <v>76</v>
      </c>
      <c r="C72" s="35" t="n">
        <v>120</v>
      </c>
      <c r="D72" s="23"/>
      <c r="E72" s="23"/>
      <c r="F72" s="23"/>
      <c r="G72" s="23"/>
      <c r="H72" s="23"/>
      <c r="I72" s="23"/>
      <c r="J72" s="23"/>
      <c r="K72" s="23" t="n">
        <v>120</v>
      </c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3"/>
    </row>
    <row r="73" s="24" customFormat="true" ht="10.5" hidden="false" customHeight="true" outlineLevel="0" collapsed="false">
      <c r="A73" s="22"/>
      <c r="B73" s="22" t="s">
        <v>77</v>
      </c>
      <c r="C73" s="35" t="n">
        <v>180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 t="n">
        <v>180</v>
      </c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3"/>
    </row>
    <row r="74" s="24" customFormat="true" ht="10.5" hidden="false" customHeight="true" outlineLevel="0" collapsed="false">
      <c r="A74" s="37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3"/>
    </row>
    <row r="75" s="31" customFormat="true" ht="10.5" hidden="false" customHeight="true" outlineLevel="0" collapsed="false">
      <c r="A75" s="28"/>
      <c r="B75" s="29" t="s">
        <v>44</v>
      </c>
      <c r="C75" s="30" t="n">
        <f aca="false">SUM(C66:C74)</f>
        <v>1010</v>
      </c>
      <c r="D75" s="30" t="n">
        <f aca="false">SUM(D66:D74)</f>
        <v>20</v>
      </c>
      <c r="E75" s="30" t="n">
        <f aca="false">SUM(E66:E74)</f>
        <v>40</v>
      </c>
      <c r="F75" s="30" t="n">
        <f aca="false">SUM(F66:F74)</f>
        <v>0</v>
      </c>
      <c r="G75" s="30" t="n">
        <f aca="false">SUM(G66:G74)</f>
        <v>0</v>
      </c>
      <c r="H75" s="30" t="n">
        <f aca="false">SUM(H66:H74)</f>
        <v>0</v>
      </c>
      <c r="I75" s="30" t="n">
        <f aca="false">SUM(I66:I74)</f>
        <v>50</v>
      </c>
      <c r="J75" s="30" t="n">
        <f aca="false">SUM(J66:J74)</f>
        <v>108</v>
      </c>
      <c r="K75" s="30" t="n">
        <f aca="false">SUM(K66:K74)</f>
        <v>120</v>
      </c>
      <c r="L75" s="30" t="n">
        <f aca="false">SUM(L66:L74)</f>
        <v>0</v>
      </c>
      <c r="M75" s="30" t="n">
        <f aca="false">SUM(M66:M74)</f>
        <v>200</v>
      </c>
      <c r="N75" s="30" t="n">
        <f aca="false">SUM(N66:N74)</f>
        <v>0</v>
      </c>
      <c r="O75" s="30" t="n">
        <f aca="false">SUM(O66:O74)</f>
        <v>0</v>
      </c>
      <c r="P75" s="30" t="n">
        <f aca="false">SUM(P66:P74)</f>
        <v>0</v>
      </c>
      <c r="Q75" s="30" t="n">
        <f aca="false">SUM(Q66:Q74)</f>
        <v>0</v>
      </c>
      <c r="R75" s="30" t="n">
        <f aca="false">SUM(R66:R74)</f>
        <v>38.3</v>
      </c>
      <c r="S75" s="30" t="n">
        <f aca="false">SUM(S66:S74)</f>
        <v>180</v>
      </c>
      <c r="T75" s="30" t="n">
        <f aca="false">SUM(T66:T74)</f>
        <v>0</v>
      </c>
      <c r="U75" s="30" t="n">
        <f aca="false">SUM(U66:U74)</f>
        <v>20.3</v>
      </c>
      <c r="V75" s="30" t="n">
        <f aca="false">SUM(V66:V74)</f>
        <v>0</v>
      </c>
      <c r="W75" s="30" t="n">
        <f aca="false">SUM(W66:W74)</f>
        <v>13.1</v>
      </c>
      <c r="X75" s="30" t="n">
        <f aca="false">SUM(X66:X74)</f>
        <v>5</v>
      </c>
      <c r="Y75" s="30" t="n">
        <f aca="false">SUM(Y66:Y74)</f>
        <v>102</v>
      </c>
      <c r="Z75" s="30" t="n">
        <f aca="false">SUM(Z66:Z74)</f>
        <v>0</v>
      </c>
      <c r="AA75" s="30" t="n">
        <f aca="false">SUM(AA66:AA74)</f>
        <v>0</v>
      </c>
      <c r="AB75" s="30" t="n">
        <f aca="false">SUM(AB66:AB74)</f>
        <v>0</v>
      </c>
      <c r="AC75" s="30" t="n">
        <f aca="false">SUM(AC66:AC74)</f>
        <v>0</v>
      </c>
      <c r="AD75" s="30" t="n">
        <f aca="false">SUM(AD66:AD74)</f>
        <v>0</v>
      </c>
      <c r="AE75" s="30" t="n">
        <f aca="false">SUM(AE66:AE74)</f>
        <v>0</v>
      </c>
      <c r="AF75" s="30" t="n">
        <f aca="false">SUM(AF66:AF74)</f>
        <v>0</v>
      </c>
      <c r="AG75" s="50"/>
    </row>
    <row r="76" s="50" customFormat="true" ht="10.5" hidden="false" customHeight="true" outlineLevel="0" collapsed="false">
      <c r="A76" s="62"/>
      <c r="B76" s="6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="64" customFormat="true" ht="10.5" hidden="false" customHeight="true" outlineLevel="0" collapsed="false">
      <c r="A77" s="32" t="s">
        <v>78</v>
      </c>
      <c r="B77" s="32"/>
      <c r="C77" s="3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s="24" customFormat="true" ht="10.5" hidden="false" customHeight="true" outlineLevel="0" collapsed="false">
      <c r="A78" s="65" t="n">
        <v>81</v>
      </c>
      <c r="B78" s="22" t="s">
        <v>79</v>
      </c>
      <c r="C78" s="35" t="n">
        <v>250</v>
      </c>
      <c r="D78" s="23"/>
      <c r="E78" s="23"/>
      <c r="F78" s="23"/>
      <c r="G78" s="23"/>
      <c r="H78" s="23"/>
      <c r="I78" s="23"/>
      <c r="J78" s="23" t="n">
        <f aca="false">40+30+10+2.5+10+7.5</f>
        <v>100</v>
      </c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 t="n">
        <v>5</v>
      </c>
      <c r="Y78" s="23"/>
      <c r="Z78" s="23" t="n">
        <v>2.5</v>
      </c>
      <c r="AA78" s="23"/>
      <c r="AB78" s="23"/>
      <c r="AC78" s="23"/>
      <c r="AD78" s="23"/>
      <c r="AE78" s="23"/>
      <c r="AF78" s="23"/>
      <c r="AG78" s="3"/>
    </row>
    <row r="79" s="24" customFormat="true" ht="10.5" hidden="false" customHeight="true" outlineLevel="0" collapsed="false">
      <c r="A79" s="22" t="s">
        <v>80</v>
      </c>
      <c r="B79" s="43" t="s">
        <v>81</v>
      </c>
      <c r="C79" s="52" t="n">
        <v>80</v>
      </c>
      <c r="D79" s="23"/>
      <c r="E79" s="23"/>
      <c r="F79" s="23" t="n">
        <v>2.25</v>
      </c>
      <c r="G79" s="23"/>
      <c r="H79" s="23"/>
      <c r="I79" s="23"/>
      <c r="J79" s="23" t="n">
        <f aca="false">4+4+7</f>
        <v>15</v>
      </c>
      <c r="K79" s="23"/>
      <c r="L79" s="23"/>
      <c r="M79" s="23"/>
      <c r="N79" s="23" t="n">
        <v>83</v>
      </c>
      <c r="O79" s="23"/>
      <c r="P79" s="23"/>
      <c r="Q79" s="2"/>
      <c r="R79" s="23"/>
      <c r="S79" s="23"/>
      <c r="T79" s="23"/>
      <c r="U79" s="23"/>
      <c r="V79" s="23" t="n">
        <v>7</v>
      </c>
      <c r="W79" s="23"/>
      <c r="X79" s="23" t="n">
        <v>5</v>
      </c>
      <c r="Y79" s="23"/>
      <c r="Z79" s="23"/>
      <c r="AA79" s="23"/>
      <c r="AB79" s="23"/>
      <c r="AC79" s="23"/>
      <c r="AD79" s="23"/>
      <c r="AE79" s="23"/>
      <c r="AF79" s="23"/>
      <c r="AG79" s="3"/>
    </row>
    <row r="80" s="24" customFormat="true" ht="10.5" hidden="false" customHeight="true" outlineLevel="0" collapsed="false">
      <c r="A80" s="22"/>
      <c r="B80" s="22" t="s">
        <v>82</v>
      </c>
      <c r="C80" s="35" t="n">
        <v>125</v>
      </c>
      <c r="D80" s="23"/>
      <c r="E80" s="23"/>
      <c r="F80" s="23"/>
      <c r="G80" s="23" t="n">
        <v>48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 t="n">
        <v>5</v>
      </c>
      <c r="X80" s="23"/>
      <c r="Y80" s="23"/>
      <c r="Z80" s="23"/>
      <c r="AA80" s="23"/>
      <c r="AB80" s="23"/>
      <c r="AC80" s="23"/>
      <c r="AD80" s="23"/>
      <c r="AE80" s="23"/>
      <c r="AF80" s="23"/>
    </row>
    <row r="81" customFormat="false" ht="10.5" hidden="false" customHeight="true" outlineLevel="0" collapsed="false">
      <c r="A81" s="41"/>
      <c r="B81" s="41" t="s">
        <v>83</v>
      </c>
      <c r="C81" s="42" t="n">
        <v>200</v>
      </c>
      <c r="L81" s="2" t="n">
        <v>22</v>
      </c>
      <c r="Z81" s="2" t="n">
        <v>5</v>
      </c>
    </row>
    <row r="82" s="24" customFormat="true" ht="10.5" hidden="false" customHeight="true" outlineLevel="0" collapsed="false">
      <c r="B82" s="22" t="s">
        <v>40</v>
      </c>
      <c r="C82" s="52" t="n">
        <v>60</v>
      </c>
      <c r="D82" s="23"/>
      <c r="E82" s="23" t="n">
        <v>60</v>
      </c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3"/>
    </row>
    <row r="83" s="24" customFormat="true" ht="10.5" hidden="false" customHeight="true" outlineLevel="0" collapsed="false">
      <c r="A83" s="22"/>
      <c r="B83" s="22" t="s">
        <v>41</v>
      </c>
      <c r="C83" s="35" t="n">
        <v>20</v>
      </c>
      <c r="D83" s="23" t="n">
        <v>20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3"/>
    </row>
    <row r="84" s="24" customFormat="true" ht="10.5" hidden="false" customHeight="true" outlineLevel="0" collapsed="false">
      <c r="A84" s="22"/>
      <c r="B84" s="22" t="s">
        <v>51</v>
      </c>
      <c r="C84" s="35" t="n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 t="n">
        <v>200</v>
      </c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3"/>
    </row>
    <row r="85" s="24" customFormat="true" ht="10.5" hidden="false" customHeight="true" outlineLevel="0" collapsed="false">
      <c r="A85" s="37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3"/>
    </row>
    <row r="86" s="31" customFormat="true" ht="10.5" hidden="false" customHeight="true" outlineLevel="0" collapsed="false">
      <c r="A86" s="28"/>
      <c r="B86" s="29" t="s">
        <v>44</v>
      </c>
      <c r="C86" s="30" t="n">
        <f aca="false">SUM(C78:C85)</f>
        <v>935</v>
      </c>
      <c r="D86" s="30" t="n">
        <f aca="false">SUM(D78:D85)</f>
        <v>20</v>
      </c>
      <c r="E86" s="30" t="n">
        <f aca="false">SUM(E78:E85)</f>
        <v>60</v>
      </c>
      <c r="F86" s="30" t="n">
        <f aca="false">SUM(F78:F85)</f>
        <v>2.25</v>
      </c>
      <c r="G86" s="30" t="n">
        <f aca="false">SUM(G78:G85)</f>
        <v>48</v>
      </c>
      <c r="H86" s="30" t="n">
        <f aca="false">SUM(H78:H85)</f>
        <v>0</v>
      </c>
      <c r="I86" s="30" t="n">
        <f aca="false">SUM(I78:I85)</f>
        <v>0</v>
      </c>
      <c r="J86" s="30" t="n">
        <f aca="false">SUM(J78:J85)</f>
        <v>115</v>
      </c>
      <c r="K86" s="30" t="n">
        <f aca="false">SUM(K78:K85)</f>
        <v>0</v>
      </c>
      <c r="L86" s="30" t="n">
        <f aca="false">SUM(L78:L85)</f>
        <v>22</v>
      </c>
      <c r="M86" s="30" t="n">
        <f aca="false">SUM(M78:M85)</f>
        <v>0</v>
      </c>
      <c r="N86" s="30" t="n">
        <f aca="false">SUM(N78:N85)</f>
        <v>83</v>
      </c>
      <c r="O86" s="30" t="n">
        <f aca="false">SUM(O78:O85)</f>
        <v>0</v>
      </c>
      <c r="P86" s="30" t="n">
        <f aca="false">SUM(P78:P85)</f>
        <v>0</v>
      </c>
      <c r="Q86" s="30" t="n">
        <f aca="false">SUM(Q78:Q85)</f>
        <v>0</v>
      </c>
      <c r="R86" s="30" t="n">
        <f aca="false">SUM(R78:R85)</f>
        <v>200</v>
      </c>
      <c r="S86" s="30" t="n">
        <f aca="false">SUM(S78:S85)</f>
        <v>0</v>
      </c>
      <c r="T86" s="30" t="n">
        <f aca="false">SUM(T78:T85)</f>
        <v>0</v>
      </c>
      <c r="U86" s="30" t="n">
        <f aca="false">SUM(U78:U85)</f>
        <v>0</v>
      </c>
      <c r="V86" s="30" t="n">
        <f aca="false">SUM(V78:V85)</f>
        <v>7</v>
      </c>
      <c r="W86" s="30" t="n">
        <f aca="false">SUM(W78:W85)</f>
        <v>5</v>
      </c>
      <c r="X86" s="30" t="n">
        <f aca="false">SUM(X78:X85)</f>
        <v>10</v>
      </c>
      <c r="Y86" s="30" t="n">
        <f aca="false">SUM(Y77:Y85)</f>
        <v>0</v>
      </c>
      <c r="Z86" s="30" t="n">
        <f aca="false">SUM(Z78:Z85)</f>
        <v>7.5</v>
      </c>
      <c r="AA86" s="30" t="n">
        <f aca="false">SUM(AA78:AA85)</f>
        <v>0</v>
      </c>
      <c r="AB86" s="30" t="n">
        <f aca="false">SUM(AB78:AB85)</f>
        <v>0</v>
      </c>
      <c r="AC86" s="30" t="n">
        <f aca="false">SUM(AC78:AC85)</f>
        <v>0</v>
      </c>
      <c r="AD86" s="30" t="n">
        <f aca="false">SUM(AD78:AD85)</f>
        <v>0</v>
      </c>
      <c r="AE86" s="30" t="n">
        <f aca="false">SUM(AE78:AE85)</f>
        <v>0</v>
      </c>
      <c r="AF86" s="30" t="n">
        <f aca="false">SUM(AF78:AF85)</f>
        <v>0</v>
      </c>
      <c r="AG86" s="50"/>
    </row>
    <row r="87" s="50" customFormat="true" ht="10.5" hidden="false" customHeight="true" outlineLevel="0" collapsed="false">
      <c r="A87" s="48"/>
      <c r="B87" s="66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="21" customFormat="true" ht="10.5" hidden="false" customHeight="true" outlineLevel="0" collapsed="false">
      <c r="A88" s="32" t="s">
        <v>84</v>
      </c>
      <c r="B88" s="32"/>
      <c r="C88" s="33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</row>
    <row r="89" s="24" customFormat="true" ht="10.5" hidden="false" customHeight="true" outlineLevel="0" collapsed="false">
      <c r="A89" s="34"/>
      <c r="B89" s="22" t="s">
        <v>85</v>
      </c>
      <c r="C89" s="22" t="n">
        <v>60</v>
      </c>
      <c r="D89" s="23"/>
      <c r="E89" s="23"/>
      <c r="F89" s="23"/>
      <c r="G89" s="23"/>
      <c r="H89" s="23"/>
      <c r="I89" s="23"/>
      <c r="J89" s="23" t="n">
        <v>60</v>
      </c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3"/>
    </row>
    <row r="90" customFormat="false" ht="10.5" hidden="false" customHeight="true" outlineLevel="0" collapsed="false">
      <c r="A90" s="67" t="s">
        <v>86</v>
      </c>
      <c r="B90" s="68" t="s">
        <v>87</v>
      </c>
      <c r="C90" s="58" t="n">
        <v>250</v>
      </c>
      <c r="D90" s="40"/>
      <c r="E90" s="40"/>
      <c r="F90" s="40"/>
      <c r="G90" s="40"/>
      <c r="H90" s="40" t="n">
        <v>20</v>
      </c>
      <c r="I90" s="40"/>
      <c r="J90" s="40" t="n">
        <v>22</v>
      </c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 t="n">
        <v>5</v>
      </c>
      <c r="X90" s="40"/>
      <c r="Y90" s="40"/>
      <c r="Z90" s="40"/>
      <c r="AA90" s="40"/>
      <c r="AB90" s="40"/>
      <c r="AC90" s="40"/>
      <c r="AD90" s="40"/>
      <c r="AE90" s="40"/>
      <c r="AF90" s="40"/>
    </row>
    <row r="91" customFormat="false" ht="10.5" hidden="false" customHeight="true" outlineLevel="0" collapsed="false">
      <c r="A91" s="41" t="n">
        <v>234</v>
      </c>
      <c r="B91" s="41" t="s">
        <v>88</v>
      </c>
      <c r="C91" s="41" t="n">
        <v>80</v>
      </c>
      <c r="E91" s="2" t="n">
        <v>21</v>
      </c>
      <c r="Q91" s="2" t="n">
        <v>49.5</v>
      </c>
      <c r="R91" s="2" t="n">
        <v>19.5</v>
      </c>
      <c r="W91" s="2" t="n">
        <v>5</v>
      </c>
      <c r="X91" s="2" t="n">
        <v>7.5</v>
      </c>
    </row>
    <row r="92" customFormat="false" ht="10.5" hidden="false" customHeight="true" outlineLevel="0" collapsed="false">
      <c r="A92" s="69" t="n">
        <v>125</v>
      </c>
      <c r="B92" s="58" t="s">
        <v>89</v>
      </c>
      <c r="C92" s="59" t="n">
        <v>140</v>
      </c>
      <c r="I92" s="2" t="n">
        <v>144.2</v>
      </c>
      <c r="W92" s="2" t="n">
        <v>5</v>
      </c>
    </row>
    <row r="93" s="24" customFormat="true" ht="10.5" hidden="false" customHeight="true" outlineLevel="0" collapsed="false">
      <c r="A93" s="22" t="n">
        <v>397</v>
      </c>
      <c r="B93" s="22" t="s">
        <v>63</v>
      </c>
      <c r="C93" s="22" t="n">
        <v>200</v>
      </c>
      <c r="D93" s="23"/>
      <c r="E93" s="23"/>
      <c r="F93" s="23"/>
      <c r="G93" s="23"/>
      <c r="H93" s="23"/>
      <c r="I93" s="23"/>
      <c r="J93" s="23"/>
      <c r="K93" s="23" t="n">
        <v>40</v>
      </c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 t="n">
        <v>15</v>
      </c>
      <c r="AA93" s="23"/>
      <c r="AB93" s="23"/>
      <c r="AC93" s="23"/>
      <c r="AD93" s="23"/>
      <c r="AE93" s="23"/>
      <c r="AF93" s="23"/>
      <c r="AG93" s="3"/>
    </row>
    <row r="94" s="24" customFormat="true" ht="10.5" hidden="false" customHeight="true" outlineLevel="0" collapsed="false">
      <c r="B94" s="22" t="s">
        <v>40</v>
      </c>
      <c r="C94" s="52" t="n">
        <v>60</v>
      </c>
      <c r="D94" s="23"/>
      <c r="E94" s="23" t="n">
        <v>60</v>
      </c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3"/>
    </row>
    <row r="95" s="24" customFormat="true" ht="10.5" hidden="false" customHeight="true" outlineLevel="0" collapsed="false">
      <c r="A95" s="22"/>
      <c r="B95" s="22" t="s">
        <v>41</v>
      </c>
      <c r="C95" s="35" t="n">
        <v>40</v>
      </c>
      <c r="D95" s="23" t="n">
        <v>40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3"/>
    </row>
    <row r="96" s="24" customFormat="true" ht="10.5" hidden="false" customHeight="true" outlineLevel="0" collapsed="false">
      <c r="A96" s="22"/>
      <c r="B96" s="22" t="s">
        <v>42</v>
      </c>
      <c r="C96" s="35" t="n">
        <v>160</v>
      </c>
      <c r="D96" s="23"/>
      <c r="E96" s="23"/>
      <c r="F96" s="23"/>
      <c r="G96" s="23"/>
      <c r="H96" s="23"/>
      <c r="I96" s="23"/>
      <c r="J96" s="23"/>
      <c r="K96" s="23" t="n">
        <v>160</v>
      </c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3"/>
    </row>
    <row r="97" s="24" customFormat="true" ht="10.5" hidden="false" customHeight="true" outlineLevel="0" collapsed="false">
      <c r="A97" s="37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3"/>
    </row>
    <row r="98" s="31" customFormat="true" ht="10.5" hidden="false" customHeight="true" outlineLevel="0" collapsed="false">
      <c r="A98" s="28"/>
      <c r="B98" s="29" t="s">
        <v>44</v>
      </c>
      <c r="C98" s="30" t="n">
        <f aca="false">SUM(C89:C97)</f>
        <v>990</v>
      </c>
      <c r="D98" s="30" t="n">
        <f aca="false">SUM(D89:D97)</f>
        <v>40</v>
      </c>
      <c r="E98" s="30" t="n">
        <f aca="false">SUM(E89:E97)</f>
        <v>81</v>
      </c>
      <c r="F98" s="30" t="n">
        <f aca="false">SUM(F89:F97)</f>
        <v>0</v>
      </c>
      <c r="G98" s="30" t="n">
        <f aca="false">SUM(G89:G97)</f>
        <v>0</v>
      </c>
      <c r="H98" s="30" t="n">
        <f aca="false">SUM(H89:H97)</f>
        <v>20</v>
      </c>
      <c r="I98" s="30" t="n">
        <f aca="false">SUM(I89:I97)</f>
        <v>144.2</v>
      </c>
      <c r="J98" s="30" t="n">
        <f aca="false">SUM(J89:J97)</f>
        <v>82</v>
      </c>
      <c r="K98" s="30" t="n">
        <f aca="false">SUM(K89:K97)</f>
        <v>200</v>
      </c>
      <c r="L98" s="30" t="n">
        <f aca="false">SUM(L89:L97)</f>
        <v>0</v>
      </c>
      <c r="M98" s="30" t="n">
        <f aca="false">SUM(M89:M97)</f>
        <v>0</v>
      </c>
      <c r="N98" s="30" t="n">
        <f aca="false">SUM(N89:N97)</f>
        <v>0</v>
      </c>
      <c r="O98" s="30" t="n">
        <f aca="false">SUM(O89:O97)</f>
        <v>0</v>
      </c>
      <c r="P98" s="30" t="n">
        <f aca="false">SUM(P89:P97)</f>
        <v>0</v>
      </c>
      <c r="Q98" s="30" t="n">
        <f aca="false">SUM(Q89:Q97)</f>
        <v>49.5</v>
      </c>
      <c r="R98" s="30" t="n">
        <f aca="false">SUM(R89:R97)</f>
        <v>19.5</v>
      </c>
      <c r="S98" s="30" t="n">
        <f aca="false">SUM(S89:S97)</f>
        <v>0</v>
      </c>
      <c r="T98" s="30" t="n">
        <f aca="false">SUM(T89:T97)</f>
        <v>0</v>
      </c>
      <c r="U98" s="30" t="n">
        <f aca="false">SUM(U89:U97)</f>
        <v>0</v>
      </c>
      <c r="V98" s="30" t="n">
        <f aca="false">SUM(V89:V97)</f>
        <v>0</v>
      </c>
      <c r="W98" s="30" t="n">
        <f aca="false">SUM(W89:W97)</f>
        <v>15</v>
      </c>
      <c r="X98" s="30" t="n">
        <f aca="false">SUM(X89:X97)</f>
        <v>7.5</v>
      </c>
      <c r="Y98" s="30" t="n">
        <f aca="false">SUM(Y89:Y97)</f>
        <v>0</v>
      </c>
      <c r="Z98" s="30" t="n">
        <f aca="false">SUM(Z89:Z97)</f>
        <v>15</v>
      </c>
      <c r="AA98" s="30" t="n">
        <f aca="false">SUM(AA89:AA97)</f>
        <v>0</v>
      </c>
      <c r="AB98" s="30" t="n">
        <f aca="false">SUM(AB89:AB97)</f>
        <v>0</v>
      </c>
      <c r="AC98" s="30" t="n">
        <f aca="false">SUM(AC89:AC97)</f>
        <v>0</v>
      </c>
      <c r="AD98" s="30" t="n">
        <f aca="false">SUM(AD89:AD97)</f>
        <v>0</v>
      </c>
      <c r="AE98" s="30" t="n">
        <f aca="false">SUM(AE89:AE97)</f>
        <v>0</v>
      </c>
      <c r="AF98" s="30" t="n">
        <f aca="false">SUM(AF89:AF97)</f>
        <v>0</v>
      </c>
      <c r="AG98" s="50"/>
    </row>
    <row r="99" s="50" customFormat="true" ht="10.5" hidden="false" customHeight="true" outlineLevel="0" collapsed="false">
      <c r="A99" s="70"/>
      <c r="B99" s="71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</row>
    <row r="100" s="24" customFormat="true" ht="10.5" hidden="false" customHeight="true" outlineLevel="0" collapsed="false">
      <c r="A100" s="37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3"/>
    </row>
    <row r="101" s="21" customFormat="true" ht="10.5" hidden="false" customHeight="true" outlineLevel="0" collapsed="false">
      <c r="A101" s="32" t="s">
        <v>90</v>
      </c>
      <c r="B101" s="32"/>
      <c r="C101" s="3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customFormat="false" ht="10.5" hidden="false" customHeight="true" outlineLevel="0" collapsed="false">
      <c r="A102" s="57" t="s">
        <v>91</v>
      </c>
      <c r="B102" s="41" t="s">
        <v>92</v>
      </c>
      <c r="C102" s="42" t="n">
        <v>250</v>
      </c>
      <c r="I102" s="2" t="n">
        <v>54</v>
      </c>
      <c r="J102" s="2" t="n">
        <f aca="false">35+14+10+6</f>
        <v>65</v>
      </c>
      <c r="W102" s="2" t="n">
        <v>5</v>
      </c>
      <c r="Y102" s="2" t="n">
        <v>20</v>
      </c>
    </row>
    <row r="103" customFormat="false" ht="10.5" hidden="false" customHeight="true" outlineLevel="0" collapsed="false">
      <c r="A103" s="57" t="n">
        <v>267</v>
      </c>
      <c r="B103" s="41" t="s">
        <v>93</v>
      </c>
      <c r="C103" s="42" t="n">
        <v>75</v>
      </c>
      <c r="E103" s="2" t="n">
        <v>12</v>
      </c>
      <c r="N103" s="2" t="n">
        <v>81</v>
      </c>
      <c r="W103" s="2" t="n">
        <v>9</v>
      </c>
      <c r="X103" s="2" t="n">
        <v>2</v>
      </c>
      <c r="Y103" s="2" t="n">
        <v>4</v>
      </c>
    </row>
    <row r="104" customFormat="false" ht="10.5" hidden="false" customHeight="true" outlineLevel="0" collapsed="false">
      <c r="A104" s="24"/>
      <c r="B104" s="22" t="s">
        <v>94</v>
      </c>
      <c r="C104" s="52" t="n">
        <v>150</v>
      </c>
      <c r="G104" s="2" t="n">
        <f aca="false">25*1.5</f>
        <v>37.5</v>
      </c>
      <c r="W104" s="2" t="n">
        <v>5</v>
      </c>
    </row>
    <row r="105" s="24" customFormat="true" ht="10.5" hidden="false" customHeight="true" outlineLevel="0" collapsed="false">
      <c r="A105" s="41"/>
      <c r="B105" s="41" t="s">
        <v>95</v>
      </c>
      <c r="C105" s="42" t="n">
        <v>200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 t="n">
        <v>200</v>
      </c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3"/>
    </row>
    <row r="106" customFormat="false" ht="10.5" hidden="false" customHeight="true" outlineLevel="0" collapsed="false">
      <c r="A106" s="22"/>
      <c r="B106" s="22" t="s">
        <v>40</v>
      </c>
      <c r="C106" s="35" t="n">
        <v>40</v>
      </c>
      <c r="E106" s="2" t="n">
        <v>40</v>
      </c>
    </row>
    <row r="107" customFormat="false" ht="10.5" hidden="false" customHeight="true" outlineLevel="0" collapsed="false">
      <c r="A107" s="22"/>
      <c r="B107" s="22" t="s">
        <v>41</v>
      </c>
      <c r="C107" s="35" t="n">
        <v>20</v>
      </c>
      <c r="D107" s="2" t="n">
        <v>20</v>
      </c>
    </row>
    <row r="108" s="24" customFormat="true" ht="10.5" hidden="false" customHeight="true" outlineLevel="0" collapsed="false">
      <c r="A108" s="22"/>
      <c r="B108" s="22" t="s">
        <v>96</v>
      </c>
      <c r="C108" s="35" t="n">
        <v>180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 t="n">
        <v>180</v>
      </c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3"/>
    </row>
    <row r="110" s="31" customFormat="true" ht="10.5" hidden="false" customHeight="true" outlineLevel="0" collapsed="false">
      <c r="A110" s="28"/>
      <c r="B110" s="29" t="s">
        <v>44</v>
      </c>
      <c r="C110" s="30" t="n">
        <f aca="false">SUM(C102:C109)</f>
        <v>915</v>
      </c>
      <c r="D110" s="30" t="n">
        <f aca="false">SUM(D102:D109)</f>
        <v>20</v>
      </c>
      <c r="E110" s="30" t="n">
        <f aca="false">SUM(E102:E109)</f>
        <v>52</v>
      </c>
      <c r="F110" s="30" t="n">
        <f aca="false">SUM(F102:F109)</f>
        <v>0</v>
      </c>
      <c r="G110" s="30" t="n">
        <f aca="false">SUM(G102:G109)</f>
        <v>37.5</v>
      </c>
      <c r="H110" s="30" t="n">
        <f aca="false">SUM(H102:H109)</f>
        <v>0</v>
      </c>
      <c r="I110" s="30" t="n">
        <f aca="false">SUM(I102:I109)</f>
        <v>54</v>
      </c>
      <c r="J110" s="30" t="n">
        <f aca="false">SUM(J102:J109)</f>
        <v>65</v>
      </c>
      <c r="K110" s="30" t="n">
        <f aca="false">SUM(K102:K109)</f>
        <v>0</v>
      </c>
      <c r="L110" s="30" t="n">
        <f aca="false">SUM(L102:L109)</f>
        <v>0</v>
      </c>
      <c r="M110" s="30" t="n">
        <f aca="false">SUM(M102:M109)</f>
        <v>200</v>
      </c>
      <c r="N110" s="30" t="n">
        <f aca="false">SUM(N102:N109)</f>
        <v>81</v>
      </c>
      <c r="O110" s="30" t="n">
        <f aca="false">SUM(O102:O109)</f>
        <v>0</v>
      </c>
      <c r="P110" s="30" t="n">
        <f aca="false">SUM(P102:P109)</f>
        <v>0</v>
      </c>
      <c r="Q110" s="30" t="n">
        <f aca="false">SUM(Q102:Q109)</f>
        <v>0</v>
      </c>
      <c r="R110" s="30" t="n">
        <f aca="false">SUM(R102:R109)</f>
        <v>0</v>
      </c>
      <c r="S110" s="30" t="n">
        <f aca="false">SUM(S102:S109)</f>
        <v>180</v>
      </c>
      <c r="T110" s="30" t="n">
        <f aca="false">SUM(T102:T109)</f>
        <v>0</v>
      </c>
      <c r="U110" s="30" t="n">
        <f aca="false">SUM(U102:U109)</f>
        <v>0</v>
      </c>
      <c r="V110" s="30" t="n">
        <f aca="false">SUM(V102:V109)</f>
        <v>0</v>
      </c>
      <c r="W110" s="30" t="n">
        <f aca="false">SUM(W102:W109)</f>
        <v>19</v>
      </c>
      <c r="X110" s="30" t="n">
        <f aca="false">SUM(X102:X109)</f>
        <v>2</v>
      </c>
      <c r="Y110" s="30" t="n">
        <f aca="false">SUM(Y102:Y109)</f>
        <v>24</v>
      </c>
      <c r="Z110" s="30" t="n">
        <f aca="false">SUM(Z102:Z109)</f>
        <v>0</v>
      </c>
      <c r="AA110" s="30" t="n">
        <f aca="false">SUM(AA102:AA109)</f>
        <v>0</v>
      </c>
      <c r="AB110" s="30" t="n">
        <f aca="false">SUM(AB102:AB109)</f>
        <v>0</v>
      </c>
      <c r="AC110" s="30" t="n">
        <f aca="false">SUM(AC102:AC109)</f>
        <v>0</v>
      </c>
      <c r="AD110" s="30" t="n">
        <f aca="false">SUM(AD102:AD109)</f>
        <v>0</v>
      </c>
      <c r="AE110" s="30" t="n">
        <f aca="false">SUM(AE102:AE109)</f>
        <v>0</v>
      </c>
      <c r="AF110" s="30" t="n">
        <f aca="false">SUM(AF102:AF109)</f>
        <v>0</v>
      </c>
      <c r="AG110" s="50"/>
    </row>
    <row r="111" s="50" customFormat="true" ht="10.5" hidden="false" customHeight="true" outlineLevel="0" collapsed="false">
      <c r="A111" s="70"/>
      <c r="B111" s="71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</row>
    <row r="112" s="73" customFormat="true" ht="10.5" hidden="false" customHeight="true" outlineLevel="0" collapsed="false">
      <c r="A112" s="32" t="s">
        <v>97</v>
      </c>
      <c r="B112" s="32"/>
      <c r="C112" s="33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</row>
    <row r="113" s="24" customFormat="true" ht="10.5" hidden="false" customHeight="true" outlineLevel="0" collapsed="false">
      <c r="A113" s="53" t="n">
        <v>82</v>
      </c>
      <c r="B113" s="43" t="s">
        <v>98</v>
      </c>
      <c r="C113" s="52" t="n">
        <v>250</v>
      </c>
      <c r="D113" s="23"/>
      <c r="E113" s="23"/>
      <c r="F113" s="23"/>
      <c r="G113" s="23"/>
      <c r="H113" s="23"/>
      <c r="I113" s="23" t="n">
        <f aca="false">8*2.5</f>
        <v>20</v>
      </c>
      <c r="J113" s="23" t="n">
        <f aca="false">(16+8+4+1+4+3)*2.5</f>
        <v>90</v>
      </c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 t="n">
        <v>4</v>
      </c>
      <c r="Y113" s="23"/>
      <c r="Z113" s="23" t="n">
        <v>2.5</v>
      </c>
      <c r="AA113" s="23"/>
      <c r="AB113" s="23"/>
      <c r="AC113" s="23"/>
      <c r="AD113" s="23"/>
      <c r="AE113" s="23"/>
      <c r="AF113" s="23"/>
      <c r="AG113" s="3"/>
    </row>
    <row r="114" s="24" customFormat="true" ht="10.5" hidden="false" customHeight="true" outlineLevel="0" collapsed="false">
      <c r="A114" s="22" t="n">
        <v>250</v>
      </c>
      <c r="B114" s="22" t="s">
        <v>99</v>
      </c>
      <c r="C114" s="22" t="n">
        <v>70</v>
      </c>
      <c r="D114" s="23"/>
      <c r="E114" s="23"/>
      <c r="F114" s="23"/>
      <c r="G114" s="23"/>
      <c r="H114" s="23"/>
      <c r="I114" s="23"/>
      <c r="J114" s="25"/>
      <c r="K114" s="23"/>
      <c r="L114" s="23"/>
      <c r="M114" s="23"/>
      <c r="N114" s="23"/>
      <c r="O114" s="23" t="n">
        <v>55</v>
      </c>
      <c r="P114" s="23"/>
      <c r="Q114" s="23"/>
      <c r="R114" s="23"/>
      <c r="S114" s="23"/>
      <c r="T114" s="23"/>
      <c r="U114" s="23" t="n">
        <v>15</v>
      </c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3"/>
    </row>
    <row r="115" s="24" customFormat="true" ht="10.5" hidden="false" customHeight="true" outlineLevel="0" collapsed="false">
      <c r="A115" s="24" t="n">
        <v>205</v>
      </c>
      <c r="B115" s="43" t="s">
        <v>100</v>
      </c>
      <c r="C115" s="43" t="n">
        <v>125</v>
      </c>
      <c r="D115" s="23"/>
      <c r="E115" s="23"/>
      <c r="F115" s="23"/>
      <c r="G115" s="23"/>
      <c r="H115" s="23" t="n">
        <v>35</v>
      </c>
      <c r="I115" s="23"/>
      <c r="J115" s="23" t="n">
        <v>29</v>
      </c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 t="n">
        <v>5</v>
      </c>
      <c r="X115" s="23"/>
      <c r="Y115" s="23"/>
      <c r="Z115" s="23"/>
      <c r="AA115" s="23"/>
      <c r="AB115" s="23"/>
      <c r="AC115" s="23"/>
      <c r="AD115" s="23"/>
      <c r="AE115" s="23"/>
      <c r="AF115" s="23"/>
      <c r="AG115" s="3"/>
    </row>
    <row r="116" s="24" customFormat="true" ht="10.5" hidden="false" customHeight="true" outlineLevel="0" collapsed="false">
      <c r="A116" s="26" t="n">
        <v>392</v>
      </c>
      <c r="B116" s="22" t="s">
        <v>101</v>
      </c>
      <c r="C116" s="35" t="n">
        <v>200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 t="n">
        <v>10</v>
      </c>
      <c r="AA116" s="23"/>
      <c r="AB116" s="23" t="n">
        <v>0.4</v>
      </c>
      <c r="AC116" s="23"/>
      <c r="AD116" s="23"/>
      <c r="AE116" s="23"/>
      <c r="AF116" s="23"/>
      <c r="AG116" s="3"/>
    </row>
    <row r="117" s="24" customFormat="true" ht="10.5" hidden="false" customHeight="true" outlineLevel="0" collapsed="false">
      <c r="B117" s="22" t="s">
        <v>40</v>
      </c>
      <c r="C117" s="52" t="n">
        <v>60</v>
      </c>
      <c r="D117" s="23"/>
      <c r="E117" s="23" t="n">
        <v>60</v>
      </c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3"/>
    </row>
    <row r="118" s="24" customFormat="true" ht="10.5" hidden="false" customHeight="true" outlineLevel="0" collapsed="false">
      <c r="A118" s="65"/>
      <c r="B118" s="22" t="s">
        <v>102</v>
      </c>
      <c r="C118" s="35" t="n">
        <v>20</v>
      </c>
      <c r="D118" s="23" t="n">
        <v>20</v>
      </c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3"/>
    </row>
    <row r="119" s="24" customFormat="true" ht="10.5" hidden="false" customHeight="true" outlineLevel="0" collapsed="false">
      <c r="A119" s="65"/>
      <c r="B119" s="22" t="s">
        <v>103</v>
      </c>
      <c r="C119" s="35" t="n">
        <v>35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 t="n">
        <v>35</v>
      </c>
      <c r="AB119" s="23"/>
      <c r="AC119" s="23"/>
      <c r="AD119" s="23"/>
      <c r="AE119" s="23"/>
      <c r="AF119" s="23"/>
      <c r="AG119" s="3"/>
    </row>
    <row r="120" customFormat="false" ht="10.5" hidden="false" customHeight="true" outlineLevel="0" collapsed="false">
      <c r="A120" s="22"/>
      <c r="B120" s="22" t="s">
        <v>51</v>
      </c>
      <c r="C120" s="35" t="n">
        <v>200</v>
      </c>
      <c r="D120" s="40"/>
      <c r="E120" s="40"/>
      <c r="F120" s="40"/>
      <c r="G120" s="40"/>
      <c r="H120" s="40"/>
      <c r="L120" s="40"/>
      <c r="M120" s="40"/>
      <c r="R120" s="2" t="n">
        <v>200</v>
      </c>
      <c r="W120" s="40"/>
      <c r="X120" s="40"/>
      <c r="Z120" s="40"/>
      <c r="AA120" s="40"/>
      <c r="AB120" s="40"/>
      <c r="AC120" s="40"/>
      <c r="AD120" s="40"/>
      <c r="AE120" s="40"/>
    </row>
    <row r="121" s="24" customFormat="true" ht="10.5" hidden="false" customHeight="true" outlineLevel="0" collapsed="false">
      <c r="A121" s="74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3"/>
    </row>
    <row r="122" s="31" customFormat="true" ht="10.5" hidden="false" customHeight="true" outlineLevel="0" collapsed="false">
      <c r="A122" s="28"/>
      <c r="B122" s="29" t="s">
        <v>44</v>
      </c>
      <c r="C122" s="30" t="n">
        <f aca="false">SUM(C113:C120)</f>
        <v>960</v>
      </c>
      <c r="D122" s="30" t="n">
        <f aca="false">SUM(D113:D120)</f>
        <v>20</v>
      </c>
      <c r="E122" s="30" t="n">
        <f aca="false">SUM(E113:E120)</f>
        <v>60</v>
      </c>
      <c r="F122" s="30" t="n">
        <f aca="false">SUM(F113:F120)</f>
        <v>0</v>
      </c>
      <c r="G122" s="30" t="n">
        <f aca="false">SUM(G113:G120)</f>
        <v>0</v>
      </c>
      <c r="H122" s="30" t="n">
        <f aca="false">SUM(H113:H120)</f>
        <v>35</v>
      </c>
      <c r="I122" s="30" t="n">
        <f aca="false">SUM(I113:I120)</f>
        <v>20</v>
      </c>
      <c r="J122" s="30" t="n">
        <f aca="false">SUM(J113:J120)</f>
        <v>119</v>
      </c>
      <c r="K122" s="30" t="n">
        <f aca="false">SUM(K113:K120)</f>
        <v>0</v>
      </c>
      <c r="L122" s="30" t="n">
        <f aca="false">SUM(L113:L120)</f>
        <v>0</v>
      </c>
      <c r="M122" s="30" t="n">
        <f aca="false">SUM(M113:M120)</f>
        <v>0</v>
      </c>
      <c r="N122" s="30" t="n">
        <f aca="false">SUM(N113:N120)</f>
        <v>0</v>
      </c>
      <c r="O122" s="30" t="n">
        <f aca="false">SUM(O113:O120)</f>
        <v>55</v>
      </c>
      <c r="P122" s="30" t="n">
        <f aca="false">SUM(P113:P120)</f>
        <v>0</v>
      </c>
      <c r="Q122" s="30" t="n">
        <f aca="false">SUM(Q113:Q120)</f>
        <v>0</v>
      </c>
      <c r="R122" s="30" t="n">
        <f aca="false">SUM(R113:R120)</f>
        <v>200</v>
      </c>
      <c r="S122" s="30" t="n">
        <f aca="false">SUM(S113:S120)</f>
        <v>0</v>
      </c>
      <c r="T122" s="30" t="n">
        <f aca="false">SUM(T113:T120)</f>
        <v>0</v>
      </c>
      <c r="U122" s="30" t="n">
        <f aca="false">SUM(U113:U120)</f>
        <v>15</v>
      </c>
      <c r="V122" s="30" t="n">
        <f aca="false">SUM(V113:V120)</f>
        <v>0</v>
      </c>
      <c r="W122" s="30" t="n">
        <f aca="false">SUM(W113:W120)</f>
        <v>5</v>
      </c>
      <c r="X122" s="30" t="n">
        <f aca="false">SUM(X113:X120)</f>
        <v>4</v>
      </c>
      <c r="Y122" s="30" t="n">
        <f aca="false">SUM(Y113:Y120)</f>
        <v>0</v>
      </c>
      <c r="Z122" s="30" t="n">
        <f aca="false">SUM(Z113:Z120)</f>
        <v>12.5</v>
      </c>
      <c r="AA122" s="30" t="n">
        <f aca="false">SUM(AA113:AA120)</f>
        <v>35</v>
      </c>
      <c r="AB122" s="30" t="n">
        <f aca="false">SUM(AB113:AB120)</f>
        <v>0.4</v>
      </c>
      <c r="AC122" s="30" t="n">
        <f aca="false">SUM(AC113:AC120)</f>
        <v>0</v>
      </c>
      <c r="AD122" s="30" t="n">
        <f aca="false">SUM(AD113:AD120)</f>
        <v>0</v>
      </c>
      <c r="AE122" s="30" t="n">
        <f aca="false">SUM(AE113:AE120)</f>
        <v>0</v>
      </c>
      <c r="AF122" s="30" t="n">
        <f aca="false">SUM(AF113:AF120)</f>
        <v>0</v>
      </c>
      <c r="AG122" s="50"/>
    </row>
    <row r="123" s="50" customFormat="true" ht="18.75" hidden="false" customHeight="true" outlineLevel="0" collapsed="false">
      <c r="A123" s="48"/>
      <c r="B123" s="49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="50" customFormat="true" ht="10.5" hidden="false" customHeight="true" outlineLevel="0" collapsed="false">
      <c r="A124" s="48"/>
      <c r="B124" s="49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="17" customFormat="true" ht="38.25" hidden="false" customHeight="true" outlineLevel="0" collapsed="false">
      <c r="A125" s="13" t="s">
        <v>2</v>
      </c>
      <c r="B125" s="14" t="s">
        <v>104</v>
      </c>
      <c r="C125" s="15" t="s">
        <v>4</v>
      </c>
      <c r="D125" s="15" t="s">
        <v>5</v>
      </c>
      <c r="E125" s="15" t="s">
        <v>6</v>
      </c>
      <c r="F125" s="15" t="s">
        <v>7</v>
      </c>
      <c r="G125" s="15" t="s">
        <v>8</v>
      </c>
      <c r="H125" s="15" t="s">
        <v>9</v>
      </c>
      <c r="I125" s="15" t="s">
        <v>10</v>
      </c>
      <c r="J125" s="15" t="s">
        <v>11</v>
      </c>
      <c r="K125" s="15" t="s">
        <v>12</v>
      </c>
      <c r="L125" s="15" t="s">
        <v>13</v>
      </c>
      <c r="M125" s="15" t="s">
        <v>14</v>
      </c>
      <c r="N125" s="15" t="s">
        <v>15</v>
      </c>
      <c r="O125" s="15" t="s">
        <v>16</v>
      </c>
      <c r="P125" s="15" t="s">
        <v>17</v>
      </c>
      <c r="Q125" s="15" t="s">
        <v>18</v>
      </c>
      <c r="R125" s="15" t="s">
        <v>19</v>
      </c>
      <c r="S125" s="15" t="s">
        <v>20</v>
      </c>
      <c r="T125" s="15" t="s">
        <v>21</v>
      </c>
      <c r="U125" s="15" t="s">
        <v>22</v>
      </c>
      <c r="V125" s="15" t="s">
        <v>23</v>
      </c>
      <c r="W125" s="15" t="s">
        <v>24</v>
      </c>
      <c r="X125" s="15" t="s">
        <v>25</v>
      </c>
      <c r="Y125" s="15" t="s">
        <v>26</v>
      </c>
      <c r="Z125" s="15" t="s">
        <v>27</v>
      </c>
      <c r="AA125" s="15" t="s">
        <v>28</v>
      </c>
      <c r="AB125" s="15" t="s">
        <v>29</v>
      </c>
      <c r="AC125" s="15" t="s">
        <v>30</v>
      </c>
      <c r="AD125" s="15" t="s">
        <v>31</v>
      </c>
      <c r="AE125" s="15" t="s">
        <v>32</v>
      </c>
      <c r="AF125" s="15" t="s">
        <v>33</v>
      </c>
      <c r="AG125" s="14" t="s">
        <v>34</v>
      </c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</row>
    <row r="126" s="78" customFormat="true" ht="36" hidden="false" customHeight="true" outlineLevel="0" collapsed="false">
      <c r="A126" s="75"/>
      <c r="B126" s="76" t="s">
        <v>105</v>
      </c>
      <c r="C126" s="20"/>
      <c r="D126" s="20" t="n">
        <f aca="false">D122+D75+D86+D98+D52+D63+D40+D110+D28+D16</f>
        <v>280</v>
      </c>
      <c r="E126" s="20" t="n">
        <f aca="false">E122+E75+E86+E98+E52+E63+E40+E110+E28+E16</f>
        <v>520.6</v>
      </c>
      <c r="F126" s="20" t="n">
        <f aca="false">F122+F75+F86+F98+F52+F63+F40+F110+F28+F16</f>
        <v>50.68</v>
      </c>
      <c r="G126" s="20" t="n">
        <f aca="false">G122+G75+G86+G98+G52+G63+G40+G110+G28+G16</f>
        <v>156.9</v>
      </c>
      <c r="H126" s="20" t="n">
        <f aca="false">H122+H75+H86+H98+H52+H63+H40+H110+H28+H16</f>
        <v>55</v>
      </c>
      <c r="I126" s="20" t="n">
        <f aca="false">I122+I75+I86+I98+I52+I63+I40+I110+I28+I16</f>
        <v>673.1</v>
      </c>
      <c r="J126" s="20" t="n">
        <f aca="false">J122+J75+J86+J98+J52+J63+J40+J110+J28+J16</f>
        <v>1020.75</v>
      </c>
      <c r="K126" s="20" t="n">
        <f aca="false">K122+K75+K86+K98+K52+K63+K40+K110+K28+K16</f>
        <v>620</v>
      </c>
      <c r="L126" s="20" t="n">
        <f aca="false">L122+L75+L86+L98+L52+L63+L40+L110+L28+L16</f>
        <v>52</v>
      </c>
      <c r="M126" s="20" t="n">
        <f aca="false">M122+M75+M86+M98+M52+M63+M40+M110+M28+M16</f>
        <v>700</v>
      </c>
      <c r="N126" s="20" t="n">
        <f aca="false">N122+N75+N86+N98+N52+N63+N40+N110+N28+N16</f>
        <v>250</v>
      </c>
      <c r="O126" s="20" t="n">
        <f aca="false">O122+O75+O86+O98+O52+O63+O40+O110+O28+O16</f>
        <v>55</v>
      </c>
      <c r="P126" s="20" t="n">
        <f aca="false">P122+P75+P86+P98+P52+P63+P40+P110+P28+P16</f>
        <v>120.7</v>
      </c>
      <c r="Q126" s="20" t="n">
        <f aca="false">Q122+Q75+Q86+Q98+Q52+Q63+Q40+Q110+Q28+Q16</f>
        <v>205.5</v>
      </c>
      <c r="R126" s="20" t="n">
        <f aca="false">R122+R75+R86+R98+R52+R63+R40+R110+R28+R16</f>
        <v>1002.8</v>
      </c>
      <c r="S126" s="20" t="n">
        <f aca="false">S122+S75+S86+S98+S52+S63+S40+S110+S28+S16</f>
        <v>540</v>
      </c>
      <c r="T126" s="20" t="n">
        <f aca="false">T122+T75+T86+T98+T52+T63+T40+T110+T28+T16</f>
        <v>175</v>
      </c>
      <c r="U126" s="20" t="n">
        <f aca="false">U122+U75+U86+U98+U52+U63+U40+U110+U28+U16</f>
        <v>35.3</v>
      </c>
      <c r="V126" s="20" t="n">
        <f aca="false">V122+V75+V86+V98+V52+V63+V40+V110+V28+V16</f>
        <v>35.25</v>
      </c>
      <c r="W126" s="20" t="n">
        <f aca="false">W122+W75+W86+W98+W52+W63+W40+W110+W28+W16</f>
        <v>105</v>
      </c>
      <c r="X126" s="20" t="n">
        <f aca="false">X122+X75+X86+X98+X52+X63+X40+X110+X28+X16</f>
        <v>54.7</v>
      </c>
      <c r="Y126" s="20" t="n">
        <f aca="false">Y122+Y75+Y86+Y98+Y52+Y63+Y40+Y110+Y28+Y16</f>
        <v>141.2</v>
      </c>
      <c r="Z126" s="20" t="n">
        <f aca="false">Z122+Z75+Z86+Z98+Z52+Z63+Z40+Z110+Z28+Z16</f>
        <v>135.7</v>
      </c>
      <c r="AA126" s="20" t="n">
        <f aca="false">AA122+AA75+AA86+AA98+AA52+AA63+AA40+AA110+AA28+AA16</f>
        <v>35</v>
      </c>
      <c r="AB126" s="20" t="n">
        <f aca="false">AB122+AB75+AB86+AB98+AB52+AB63+AB40+AB110+AB28+AB16</f>
        <v>1.4</v>
      </c>
      <c r="AC126" s="20" t="n">
        <f aca="false">AC122+AC75+AC86+AC98+AC52+AC63+AC40+AC110+AC28+AC16</f>
        <v>4</v>
      </c>
      <c r="AD126" s="20" t="n">
        <f aca="false">AD122+AD75+AD86+AD98+AD52+AD63+AD40+AD110+AD28+AD16</f>
        <v>1</v>
      </c>
      <c r="AE126" s="20" t="n">
        <f aca="false">AE122+AE75+AE86+AE98+AE52+AE63+AE40+AE110+AE28+AE16</f>
        <v>0</v>
      </c>
      <c r="AF126" s="20" t="n">
        <f aca="false">AF122+AF75+AF86+AF98+AF52+AF63+AF40+AF110+AF28+AF16</f>
        <v>1</v>
      </c>
      <c r="AG126" s="77"/>
    </row>
    <row r="127" s="78" customFormat="true" ht="20.25" hidden="false" customHeight="true" outlineLevel="0" collapsed="false">
      <c r="A127" s="79"/>
      <c r="B127" s="80" t="s">
        <v>106</v>
      </c>
      <c r="C127" s="20"/>
      <c r="D127" s="20" t="n">
        <f aca="false">I136</f>
        <v>280</v>
      </c>
      <c r="E127" s="20" t="n">
        <f aca="false">I137</f>
        <v>525</v>
      </c>
      <c r="F127" s="20" t="n">
        <f aca="false">I138</f>
        <v>52.5</v>
      </c>
      <c r="G127" s="20" t="n">
        <f aca="false">I139</f>
        <v>157.5</v>
      </c>
      <c r="H127" s="20" t="n">
        <f aca="false">I140</f>
        <v>52.5</v>
      </c>
      <c r="I127" s="20" t="n">
        <f aca="false">I141</f>
        <v>658</v>
      </c>
      <c r="J127" s="20" t="n">
        <f aca="false">I142</f>
        <v>980</v>
      </c>
      <c r="K127" s="20" t="n">
        <f aca="false">I143</f>
        <v>647.5</v>
      </c>
      <c r="L127" s="20" t="n">
        <f aca="false">I144</f>
        <v>52.5</v>
      </c>
      <c r="M127" s="20" t="n">
        <f aca="false">I145</f>
        <v>700</v>
      </c>
      <c r="N127" s="20" t="n">
        <f aca="false">I146</f>
        <v>245</v>
      </c>
      <c r="O127" s="20" t="n">
        <f aca="false">I147</f>
        <v>52.5</v>
      </c>
      <c r="P127" s="20" t="n">
        <f aca="false">I148</f>
        <v>122.5</v>
      </c>
      <c r="Q127" s="20" t="n">
        <f aca="false">I149</f>
        <v>203</v>
      </c>
      <c r="R127" s="20" t="n">
        <f aca="false">I150</f>
        <v>1050</v>
      </c>
      <c r="S127" s="20" t="n">
        <f aca="false">I151</f>
        <v>525</v>
      </c>
      <c r="T127" s="20" t="n">
        <f aca="false">I152</f>
        <v>175</v>
      </c>
      <c r="U127" s="20" t="n">
        <f aca="false">I153</f>
        <v>34.3</v>
      </c>
      <c r="V127" s="20" t="n">
        <f aca="false">I154</f>
        <v>35</v>
      </c>
      <c r="W127" s="20" t="n">
        <f aca="false">I155</f>
        <v>105</v>
      </c>
      <c r="X127" s="20" t="n">
        <f aca="false">I156</f>
        <v>52.5</v>
      </c>
      <c r="Y127" s="20" t="n">
        <f aca="false">I157</f>
        <v>140</v>
      </c>
      <c r="Z127" s="20" t="n">
        <f aca="false">I158</f>
        <v>140</v>
      </c>
      <c r="AA127" s="20" t="n">
        <f aca="false">I159</f>
        <v>35</v>
      </c>
      <c r="AB127" s="20" t="n">
        <f aca="false">I160</f>
        <v>1.4</v>
      </c>
      <c r="AC127" s="20" t="n">
        <f aca="false">I161</f>
        <v>4.2</v>
      </c>
      <c r="AD127" s="20" t="n">
        <f aca="false">I163</f>
        <v>3.5</v>
      </c>
      <c r="AE127" s="20" t="n">
        <f aca="false">I164</f>
        <v>10.5</v>
      </c>
      <c r="AF127" s="20" t="n">
        <f aca="false">I165</f>
        <v>7</v>
      </c>
      <c r="AG127" s="77"/>
    </row>
    <row r="128" s="82" customFormat="true" ht="14.25" hidden="false" customHeight="true" outlineLevel="0" collapsed="false">
      <c r="A128" s="81"/>
      <c r="B128" s="8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="86" customFormat="true" ht="15" hidden="false" customHeight="true" outlineLevel="0" collapsed="false">
      <c r="A129" s="83"/>
      <c r="B129" s="84" t="s">
        <v>107</v>
      </c>
      <c r="C129" s="84"/>
      <c r="D129" s="85" t="n">
        <f aca="false">-(100-(D126*100/D127))</f>
        <v>-0</v>
      </c>
      <c r="E129" s="85" t="n">
        <f aca="false">-(100-(E126*100/E127))</f>
        <v>-0.838095238095235</v>
      </c>
      <c r="F129" s="85" t="n">
        <f aca="false">-(100-(F126*100/F127))</f>
        <v>-3.46666666666667</v>
      </c>
      <c r="G129" s="85" t="n">
        <f aca="false">-(100-(G126*100/G127))</f>
        <v>-0.380952380952365</v>
      </c>
      <c r="H129" s="85" t="n">
        <f aca="false">-(100-(H126*100/H127))</f>
        <v>4.76190476190476</v>
      </c>
      <c r="I129" s="85" t="n">
        <f aca="false">-(100-(I126*100/I127))</f>
        <v>2.29483282674769</v>
      </c>
      <c r="J129" s="85" t="n">
        <f aca="false">-(100-(J126*100/J127))</f>
        <v>4.15816326530613</v>
      </c>
      <c r="K129" s="85" t="n">
        <f aca="false">-(100-(K126*100/K127))</f>
        <v>-4.24710424710425</v>
      </c>
      <c r="L129" s="85" t="n">
        <f aca="false">-(100-(L126*100/L127))</f>
        <v>-0.952380952380949</v>
      </c>
      <c r="M129" s="85" t="n">
        <f aca="false">-(100-(M126*100/M127))</f>
        <v>-0</v>
      </c>
      <c r="N129" s="85" t="n">
        <f aca="false">-(100-(N126*100/N127))</f>
        <v>2.04081632653062</v>
      </c>
      <c r="O129" s="85" t="n">
        <f aca="false">-(100-(O126*100/O127))</f>
        <v>4.76190476190476</v>
      </c>
      <c r="P129" s="85" t="n">
        <f aca="false">-(100-(P126*100/P127))</f>
        <v>-1.46938775510205</v>
      </c>
      <c r="Q129" s="85" t="n">
        <f aca="false">-(100-(Q126*100/Q127))</f>
        <v>1.23152709359607</v>
      </c>
      <c r="R129" s="85" t="n">
        <f aca="false">-(100-(R126*100/R127))</f>
        <v>-4.49523809523809</v>
      </c>
      <c r="S129" s="85" t="n">
        <f aca="false">-(100-(S126*100/S127))</f>
        <v>2.85714285714286</v>
      </c>
      <c r="T129" s="85" t="n">
        <f aca="false">-(100-(T126*100/T127))</f>
        <v>-0</v>
      </c>
      <c r="U129" s="85" t="n">
        <f aca="false">-(100-(U126*100/U127))</f>
        <v>2.9154518950437</v>
      </c>
      <c r="V129" s="85" t="n">
        <f aca="false">-(100-(V126*100/V127))</f>
        <v>0.714285714285708</v>
      </c>
      <c r="W129" s="85" t="n">
        <f aca="false">-(100-(W126*100/W127))</f>
        <v>-0</v>
      </c>
      <c r="X129" s="85" t="n">
        <f aca="false">-(100-(X126*100/X127))</f>
        <v>4.19047619047619</v>
      </c>
      <c r="Y129" s="85" t="n">
        <f aca="false">-(100-(Y126*100/Y127))</f>
        <v>0.857142857142847</v>
      </c>
      <c r="Z129" s="85" t="n">
        <f aca="false">-(100-(Z126*100/Z127))</f>
        <v>-3.07142857142858</v>
      </c>
      <c r="AA129" s="85" t="n">
        <f aca="false">-(100-(AA126*100/AA127))</f>
        <v>-0</v>
      </c>
      <c r="AB129" s="85" t="n">
        <f aca="false">-(100-(AB126*100/AB127))</f>
        <v>-0</v>
      </c>
      <c r="AC129" s="85" t="n">
        <f aca="false">-(100-(AC126*100/AC127))</f>
        <v>-4.76190476190476</v>
      </c>
      <c r="AD129" s="85" t="n">
        <f aca="false">-(100-(AD126*100/AD127))</f>
        <v>-71.4285714285714</v>
      </c>
      <c r="AE129" s="85" t="n">
        <f aca="false">-(100-(AE126*100/AE127))</f>
        <v>-100</v>
      </c>
      <c r="AF129" s="85" t="n">
        <f aca="false">-(100-(AF126*100/AF127))</f>
        <v>-85.7142857142857</v>
      </c>
      <c r="AG129" s="77"/>
    </row>
    <row r="133" customFormat="false" ht="10.5" hidden="false" customHeight="true" outlineLevel="0" collapsed="false">
      <c r="B133" s="87" t="s">
        <v>108</v>
      </c>
      <c r="C133" s="88"/>
      <c r="D133" s="89"/>
      <c r="E133" s="89"/>
      <c r="F133" s="89"/>
      <c r="G133" s="89"/>
      <c r="H133" s="2" t="s">
        <v>109</v>
      </c>
    </row>
    <row r="134" customFormat="false" ht="10.5" hidden="false" customHeight="true" outlineLevel="0" collapsed="false">
      <c r="B134" s="87"/>
      <c r="C134" s="88" t="s">
        <v>110</v>
      </c>
      <c r="D134" s="89"/>
      <c r="E134" s="89"/>
      <c r="F134" s="90" t="s">
        <v>111</v>
      </c>
      <c r="I134" s="2" t="s">
        <v>112</v>
      </c>
    </row>
    <row r="135" customFormat="false" ht="10.5" hidden="false" customHeight="true" outlineLevel="0" collapsed="false">
      <c r="B135" s="87"/>
      <c r="C135" s="88" t="s">
        <v>113</v>
      </c>
      <c r="D135" s="89"/>
      <c r="E135" s="89" t="s">
        <v>114</v>
      </c>
      <c r="F135" s="91" t="s">
        <v>115</v>
      </c>
      <c r="H135" s="89" t="s">
        <v>114</v>
      </c>
      <c r="I135" s="89" t="s">
        <v>115</v>
      </c>
    </row>
    <row r="136" customFormat="false" ht="10.5" hidden="false" customHeight="true" outlineLevel="0" collapsed="false">
      <c r="B136" s="87" t="s">
        <v>116</v>
      </c>
      <c r="C136" s="88" t="n">
        <v>80</v>
      </c>
      <c r="D136" s="89"/>
      <c r="E136" s="89" t="n">
        <f aca="false">C136*25/100</f>
        <v>20</v>
      </c>
      <c r="F136" s="91" t="n">
        <f aca="false">C136*0.35</f>
        <v>28</v>
      </c>
      <c r="H136" s="2" t="n">
        <f aca="false">E136*10</f>
        <v>200</v>
      </c>
      <c r="I136" s="2" t="n">
        <f aca="false">F136*10</f>
        <v>280</v>
      </c>
    </row>
    <row r="137" customFormat="false" ht="10.5" hidden="false" customHeight="true" outlineLevel="0" collapsed="false">
      <c r="B137" s="87" t="s">
        <v>117</v>
      </c>
      <c r="C137" s="88" t="n">
        <v>150</v>
      </c>
      <c r="D137" s="89"/>
      <c r="E137" s="89" t="n">
        <f aca="false">C137*25/100</f>
        <v>37.5</v>
      </c>
      <c r="F137" s="91" t="n">
        <f aca="false">C137*0.35</f>
        <v>52.5</v>
      </c>
      <c r="H137" s="2" t="n">
        <f aca="false">E137*10</f>
        <v>375</v>
      </c>
      <c r="I137" s="2" t="n">
        <f aca="false">F137*10</f>
        <v>525</v>
      </c>
    </row>
    <row r="138" customFormat="false" ht="10.5" hidden="false" customHeight="true" outlineLevel="0" collapsed="false">
      <c r="B138" s="87" t="s">
        <v>118</v>
      </c>
      <c r="C138" s="88" t="n">
        <v>15</v>
      </c>
      <c r="D138" s="89"/>
      <c r="E138" s="89" t="n">
        <f aca="false">C138*25/100</f>
        <v>3.75</v>
      </c>
      <c r="F138" s="91" t="n">
        <f aca="false">C138*0.35</f>
        <v>5.25</v>
      </c>
      <c r="H138" s="2" t="n">
        <f aca="false">E138*10</f>
        <v>37.5</v>
      </c>
      <c r="I138" s="2" t="n">
        <f aca="false">F138*10</f>
        <v>52.5</v>
      </c>
    </row>
    <row r="139" customFormat="false" ht="10.5" hidden="false" customHeight="true" outlineLevel="0" collapsed="false">
      <c r="B139" s="87" t="s">
        <v>119</v>
      </c>
      <c r="C139" s="88" t="n">
        <v>45</v>
      </c>
      <c r="D139" s="89"/>
      <c r="E139" s="89" t="n">
        <f aca="false">C139*25/100</f>
        <v>11.25</v>
      </c>
      <c r="F139" s="91" t="n">
        <f aca="false">C139*0.35</f>
        <v>15.75</v>
      </c>
      <c r="H139" s="2" t="n">
        <f aca="false">E139*10</f>
        <v>112.5</v>
      </c>
      <c r="I139" s="2" t="n">
        <f aca="false">F139*10</f>
        <v>157.5</v>
      </c>
    </row>
    <row r="140" customFormat="false" ht="10.5" hidden="false" customHeight="true" outlineLevel="0" collapsed="false">
      <c r="B140" s="87" t="s">
        <v>120</v>
      </c>
      <c r="C140" s="88" t="n">
        <v>15</v>
      </c>
      <c r="D140" s="89"/>
      <c r="E140" s="89" t="n">
        <f aca="false">C140*25/100</f>
        <v>3.75</v>
      </c>
      <c r="F140" s="91" t="n">
        <f aca="false">C140*0.35</f>
        <v>5.25</v>
      </c>
      <c r="H140" s="2" t="n">
        <f aca="false">E140*10</f>
        <v>37.5</v>
      </c>
      <c r="I140" s="2" t="n">
        <f aca="false">F140*10</f>
        <v>52.5</v>
      </c>
    </row>
    <row r="141" customFormat="false" ht="10.5" hidden="false" customHeight="true" outlineLevel="0" collapsed="false">
      <c r="B141" s="87" t="s">
        <v>121</v>
      </c>
      <c r="C141" s="88" t="n">
        <v>188</v>
      </c>
      <c r="D141" s="89"/>
      <c r="E141" s="89" t="n">
        <f aca="false">C141*25/100</f>
        <v>47</v>
      </c>
      <c r="F141" s="91" t="n">
        <f aca="false">C141*0.35</f>
        <v>65.8</v>
      </c>
      <c r="H141" s="2" t="n">
        <f aca="false">E141*10</f>
        <v>470</v>
      </c>
      <c r="I141" s="2" t="n">
        <f aca="false">F141*10</f>
        <v>658</v>
      </c>
    </row>
    <row r="142" customFormat="false" ht="10.5" hidden="false" customHeight="true" outlineLevel="0" collapsed="false">
      <c r="B142" s="87" t="s">
        <v>122</v>
      </c>
      <c r="C142" s="88" t="n">
        <v>280</v>
      </c>
      <c r="D142" s="89"/>
      <c r="E142" s="89" t="n">
        <f aca="false">C142*25/100</f>
        <v>70</v>
      </c>
      <c r="F142" s="91" t="n">
        <f aca="false">C142*0.35</f>
        <v>98</v>
      </c>
      <c r="H142" s="2" t="n">
        <f aca="false">E142*10</f>
        <v>700</v>
      </c>
      <c r="I142" s="2" t="n">
        <f aca="false">F142*10</f>
        <v>980</v>
      </c>
    </row>
    <row r="143" customFormat="false" ht="10.5" hidden="false" customHeight="true" outlineLevel="0" collapsed="false">
      <c r="B143" s="87" t="s">
        <v>123</v>
      </c>
      <c r="C143" s="88" t="n">
        <v>185</v>
      </c>
      <c r="D143" s="89"/>
      <c r="E143" s="89" t="n">
        <f aca="false">C143*25/100</f>
        <v>46.25</v>
      </c>
      <c r="F143" s="91" t="n">
        <f aca="false">C143*0.35</f>
        <v>64.75</v>
      </c>
      <c r="H143" s="2" t="n">
        <f aca="false">E143*10</f>
        <v>462.5</v>
      </c>
      <c r="I143" s="2" t="n">
        <f aca="false">F143*10</f>
        <v>647.5</v>
      </c>
    </row>
    <row r="144" customFormat="false" ht="10.5" hidden="false" customHeight="true" outlineLevel="0" collapsed="false">
      <c r="B144" s="87" t="s">
        <v>124</v>
      </c>
      <c r="C144" s="88" t="n">
        <v>15</v>
      </c>
      <c r="D144" s="89"/>
      <c r="E144" s="89" t="n">
        <f aca="false">C144*25/100</f>
        <v>3.75</v>
      </c>
      <c r="F144" s="91" t="n">
        <f aca="false">C144*0.35</f>
        <v>5.25</v>
      </c>
      <c r="H144" s="2" t="n">
        <f aca="false">E144*10</f>
        <v>37.5</v>
      </c>
      <c r="I144" s="2" t="n">
        <f aca="false">F144*10</f>
        <v>52.5</v>
      </c>
    </row>
    <row r="145" customFormat="false" ht="10.5" hidden="false" customHeight="true" outlineLevel="0" collapsed="false">
      <c r="B145" s="87" t="s">
        <v>125</v>
      </c>
      <c r="C145" s="88" t="n">
        <v>200</v>
      </c>
      <c r="D145" s="89"/>
      <c r="E145" s="89" t="n">
        <f aca="false">C145*25/100</f>
        <v>50</v>
      </c>
      <c r="F145" s="91" t="n">
        <f aca="false">C145*0.35</f>
        <v>70</v>
      </c>
      <c r="H145" s="2" t="n">
        <f aca="false">E145*10</f>
        <v>500</v>
      </c>
      <c r="I145" s="2" t="n">
        <f aca="false">F145*10</f>
        <v>700</v>
      </c>
    </row>
    <row r="146" customFormat="false" ht="10.5" hidden="false" customHeight="true" outlineLevel="0" collapsed="false">
      <c r="B146" s="87" t="s">
        <v>126</v>
      </c>
      <c r="C146" s="88" t="n">
        <v>70</v>
      </c>
      <c r="D146" s="89"/>
      <c r="E146" s="89" t="n">
        <f aca="false">C146*25/100</f>
        <v>17.5</v>
      </c>
      <c r="F146" s="91" t="n">
        <f aca="false">C146*0.35</f>
        <v>24.5</v>
      </c>
      <c r="H146" s="2" t="n">
        <f aca="false">E146*10</f>
        <v>175</v>
      </c>
      <c r="I146" s="2" t="n">
        <f aca="false">F146*10</f>
        <v>245</v>
      </c>
    </row>
    <row r="147" customFormat="false" ht="10.5" hidden="false" customHeight="true" outlineLevel="0" collapsed="false">
      <c r="B147" s="87" t="s">
        <v>127</v>
      </c>
      <c r="C147" s="88" t="n">
        <v>15</v>
      </c>
      <c r="D147" s="89"/>
      <c r="E147" s="89" t="n">
        <f aca="false">C147*25/100</f>
        <v>3.75</v>
      </c>
      <c r="F147" s="91" t="n">
        <f aca="false">C147*0.35</f>
        <v>5.25</v>
      </c>
      <c r="H147" s="2" t="n">
        <f aca="false">E147*10</f>
        <v>37.5</v>
      </c>
      <c r="I147" s="2" t="n">
        <f aca="false">F147*10</f>
        <v>52.5</v>
      </c>
    </row>
    <row r="148" customFormat="false" ht="10.5" hidden="false" customHeight="true" outlineLevel="0" collapsed="false">
      <c r="B148" s="87" t="s">
        <v>128</v>
      </c>
      <c r="C148" s="88" t="n">
        <v>35</v>
      </c>
      <c r="D148" s="89"/>
      <c r="E148" s="89" t="n">
        <f aca="false">C148*25/100</f>
        <v>8.75</v>
      </c>
      <c r="F148" s="91" t="n">
        <f aca="false">C148*0.35</f>
        <v>12.25</v>
      </c>
      <c r="H148" s="2" t="n">
        <f aca="false">E148*10</f>
        <v>87.5</v>
      </c>
      <c r="I148" s="2" t="n">
        <f aca="false">F148*10</f>
        <v>122.5</v>
      </c>
    </row>
    <row r="149" customFormat="false" ht="10.5" hidden="false" customHeight="true" outlineLevel="0" collapsed="false">
      <c r="B149" s="87" t="s">
        <v>129</v>
      </c>
      <c r="C149" s="88" t="n">
        <v>58</v>
      </c>
      <c r="D149" s="89"/>
      <c r="E149" s="89" t="n">
        <f aca="false">C149*25/100</f>
        <v>14.5</v>
      </c>
      <c r="F149" s="91" t="n">
        <f aca="false">C149*0.35</f>
        <v>20.3</v>
      </c>
      <c r="H149" s="2" t="n">
        <f aca="false">E149*10</f>
        <v>145</v>
      </c>
      <c r="I149" s="2" t="n">
        <f aca="false">F149*10</f>
        <v>203</v>
      </c>
    </row>
    <row r="150" customFormat="false" ht="10.5" hidden="false" customHeight="true" outlineLevel="0" collapsed="false">
      <c r="B150" s="87" t="s">
        <v>130</v>
      </c>
      <c r="C150" s="88" t="n">
        <v>300</v>
      </c>
      <c r="D150" s="89"/>
      <c r="E150" s="89" t="n">
        <f aca="false">C150*25/100</f>
        <v>75</v>
      </c>
      <c r="F150" s="91" t="n">
        <f aca="false">C150*0.35</f>
        <v>105</v>
      </c>
      <c r="H150" s="2" t="n">
        <f aca="false">E150*10</f>
        <v>750</v>
      </c>
      <c r="I150" s="2" t="n">
        <f aca="false">F150*10</f>
        <v>1050</v>
      </c>
    </row>
    <row r="151" customFormat="false" ht="10.5" hidden="false" customHeight="true" outlineLevel="0" collapsed="false">
      <c r="B151" s="87" t="s">
        <v>131</v>
      </c>
      <c r="C151" s="88" t="n">
        <v>150</v>
      </c>
      <c r="D151" s="89"/>
      <c r="E151" s="89" t="n">
        <f aca="false">C151*25/100</f>
        <v>37.5</v>
      </c>
      <c r="F151" s="91" t="n">
        <f aca="false">C151*0.35</f>
        <v>52.5</v>
      </c>
      <c r="H151" s="2" t="n">
        <f aca="false">E151*10</f>
        <v>375</v>
      </c>
      <c r="I151" s="2" t="n">
        <f aca="false">F151*10</f>
        <v>525</v>
      </c>
    </row>
    <row r="152" customFormat="false" ht="10.5" hidden="false" customHeight="true" outlineLevel="0" collapsed="false">
      <c r="B152" s="87" t="s">
        <v>132</v>
      </c>
      <c r="C152" s="88" t="n">
        <v>50</v>
      </c>
      <c r="D152" s="89"/>
      <c r="E152" s="89" t="n">
        <f aca="false">C152*25/100</f>
        <v>12.5</v>
      </c>
      <c r="F152" s="91" t="n">
        <f aca="false">C152*0.35</f>
        <v>17.5</v>
      </c>
      <c r="H152" s="2" t="n">
        <f aca="false">E152*10</f>
        <v>125</v>
      </c>
      <c r="I152" s="2" t="n">
        <f aca="false">F152*10</f>
        <v>175</v>
      </c>
    </row>
    <row r="153" customFormat="false" ht="10.5" hidden="false" customHeight="true" outlineLevel="0" collapsed="false">
      <c r="B153" s="87" t="s">
        <v>133</v>
      </c>
      <c r="C153" s="88" t="n">
        <v>9.8</v>
      </c>
      <c r="D153" s="89"/>
      <c r="E153" s="89" t="n">
        <f aca="false">C153*25/100</f>
        <v>2.45</v>
      </c>
      <c r="F153" s="91" t="n">
        <f aca="false">C153*0.35</f>
        <v>3.43</v>
      </c>
      <c r="H153" s="2" t="n">
        <f aca="false">E153*10</f>
        <v>24.5</v>
      </c>
      <c r="I153" s="2" t="n">
        <f aca="false">F153*10</f>
        <v>34.3</v>
      </c>
    </row>
    <row r="154" customFormat="false" ht="10.5" hidden="false" customHeight="true" outlineLevel="0" collapsed="false">
      <c r="B154" s="87" t="s">
        <v>134</v>
      </c>
      <c r="C154" s="88" t="n">
        <v>10</v>
      </c>
      <c r="D154" s="89"/>
      <c r="E154" s="89" t="n">
        <f aca="false">C154*25/100</f>
        <v>2.5</v>
      </c>
      <c r="F154" s="91" t="n">
        <f aca="false">C154*0.35</f>
        <v>3.5</v>
      </c>
      <c r="H154" s="2" t="n">
        <f aca="false">E154*10</f>
        <v>25</v>
      </c>
      <c r="I154" s="2" t="n">
        <f aca="false">F154*10</f>
        <v>35</v>
      </c>
    </row>
    <row r="155" customFormat="false" ht="10.5" hidden="false" customHeight="true" outlineLevel="0" collapsed="false">
      <c r="B155" s="87" t="s">
        <v>135</v>
      </c>
      <c r="C155" s="88" t="n">
        <v>30</v>
      </c>
      <c r="D155" s="89"/>
      <c r="E155" s="89" t="n">
        <f aca="false">C155*25/100</f>
        <v>7.5</v>
      </c>
      <c r="F155" s="91" t="n">
        <f aca="false">C155*0.35</f>
        <v>10.5</v>
      </c>
      <c r="H155" s="2" t="n">
        <f aca="false">E155*10</f>
        <v>75</v>
      </c>
      <c r="I155" s="2" t="n">
        <f aca="false">F155*10</f>
        <v>105</v>
      </c>
    </row>
    <row r="156" customFormat="false" ht="10.5" hidden="false" customHeight="true" outlineLevel="0" collapsed="false">
      <c r="B156" s="87" t="s">
        <v>136</v>
      </c>
      <c r="C156" s="88" t="n">
        <v>15</v>
      </c>
      <c r="D156" s="89"/>
      <c r="E156" s="89" t="n">
        <f aca="false">C156*25/100</f>
        <v>3.75</v>
      </c>
      <c r="F156" s="91" t="n">
        <f aca="false">C156*0.35</f>
        <v>5.25</v>
      </c>
      <c r="H156" s="2" t="n">
        <f aca="false">E156*10</f>
        <v>37.5</v>
      </c>
      <c r="I156" s="2" t="n">
        <f aca="false">F156*10</f>
        <v>52.5</v>
      </c>
    </row>
    <row r="157" customFormat="false" ht="10.5" hidden="false" customHeight="true" outlineLevel="0" collapsed="false">
      <c r="B157" s="87" t="s">
        <v>137</v>
      </c>
      <c r="C157" s="88" t="n">
        <v>40</v>
      </c>
      <c r="D157" s="89"/>
      <c r="E157" s="89" t="n">
        <f aca="false">C157*25/100</f>
        <v>10</v>
      </c>
      <c r="F157" s="91" t="n">
        <f aca="false">C157*0.35</f>
        <v>14</v>
      </c>
      <c r="H157" s="2" t="n">
        <f aca="false">E157*10</f>
        <v>100</v>
      </c>
      <c r="I157" s="2" t="n">
        <f aca="false">F157*10</f>
        <v>140</v>
      </c>
    </row>
    <row r="158" customFormat="false" ht="10.5" hidden="false" customHeight="true" outlineLevel="0" collapsed="false">
      <c r="B158" s="87" t="s">
        <v>138</v>
      </c>
      <c r="C158" s="88" t="n">
        <v>40</v>
      </c>
      <c r="D158" s="89"/>
      <c r="E158" s="89" t="n">
        <f aca="false">C158*25/100</f>
        <v>10</v>
      </c>
      <c r="F158" s="91" t="n">
        <f aca="false">C158*0.35</f>
        <v>14</v>
      </c>
      <c r="H158" s="2" t="n">
        <f aca="false">E158*10</f>
        <v>100</v>
      </c>
      <c r="I158" s="2" t="n">
        <f aca="false">F158*10</f>
        <v>140</v>
      </c>
    </row>
    <row r="159" customFormat="false" ht="10.5" hidden="false" customHeight="true" outlineLevel="0" collapsed="false">
      <c r="B159" s="87" t="s">
        <v>139</v>
      </c>
      <c r="C159" s="88" t="n">
        <v>10</v>
      </c>
      <c r="D159" s="89"/>
      <c r="E159" s="89" t="n">
        <f aca="false">C159*25/100</f>
        <v>2.5</v>
      </c>
      <c r="F159" s="91" t="n">
        <f aca="false">C159*0.35</f>
        <v>3.5</v>
      </c>
      <c r="H159" s="2" t="n">
        <f aca="false">E159*10</f>
        <v>25</v>
      </c>
      <c r="I159" s="2" t="n">
        <f aca="false">F159*10</f>
        <v>35</v>
      </c>
    </row>
    <row r="160" customFormat="false" ht="10.5" hidden="false" customHeight="true" outlineLevel="0" collapsed="false">
      <c r="B160" s="87" t="s">
        <v>29</v>
      </c>
      <c r="C160" s="88" t="n">
        <v>0.4</v>
      </c>
      <c r="D160" s="89"/>
      <c r="E160" s="89" t="n">
        <f aca="false">C160*25/100</f>
        <v>0.1</v>
      </c>
      <c r="F160" s="91" t="n">
        <f aca="false">C160*0.35</f>
        <v>0.14</v>
      </c>
      <c r="H160" s="2" t="n">
        <f aca="false">E160*10</f>
        <v>1</v>
      </c>
      <c r="I160" s="2" t="n">
        <f aca="false">F160*10</f>
        <v>1.4</v>
      </c>
    </row>
    <row r="161" customFormat="false" ht="10.5" hidden="false" customHeight="true" outlineLevel="0" collapsed="false">
      <c r="B161" s="87" t="s">
        <v>140</v>
      </c>
      <c r="C161" s="88" t="n">
        <v>1.2</v>
      </c>
      <c r="D161" s="89"/>
      <c r="E161" s="89" t="n">
        <f aca="false">C161*25/100</f>
        <v>0.3</v>
      </c>
      <c r="F161" s="91" t="n">
        <f aca="false">C161*0.35</f>
        <v>0.42</v>
      </c>
      <c r="H161" s="2" t="n">
        <f aca="false">E161*10</f>
        <v>3</v>
      </c>
      <c r="I161" s="2" t="n">
        <f aca="false">F161*10</f>
        <v>4.2</v>
      </c>
    </row>
    <row r="162" customFormat="false" ht="10.5" hidden="false" customHeight="true" outlineLevel="0" collapsed="false">
      <c r="B162" s="87" t="s">
        <v>31</v>
      </c>
      <c r="C162" s="88" t="n">
        <v>2</v>
      </c>
      <c r="D162" s="89"/>
      <c r="E162" s="89" t="n">
        <f aca="false">C162*25/100</f>
        <v>0.5</v>
      </c>
      <c r="F162" s="91" t="n">
        <f aca="false">C162*0.35</f>
        <v>0.7</v>
      </c>
      <c r="H162" s="2" t="n">
        <f aca="false">E162*10</f>
        <v>5</v>
      </c>
      <c r="I162" s="2" t="n">
        <f aca="false">F162*10</f>
        <v>7</v>
      </c>
    </row>
    <row r="163" customFormat="false" ht="10.5" hidden="false" customHeight="true" outlineLevel="0" collapsed="false">
      <c r="B163" s="87" t="s">
        <v>141</v>
      </c>
      <c r="C163" s="88" t="n">
        <v>1</v>
      </c>
      <c r="D163" s="89"/>
      <c r="E163" s="89" t="n">
        <f aca="false">C163*25/100</f>
        <v>0.25</v>
      </c>
      <c r="F163" s="91" t="n">
        <f aca="false">C163*0.35</f>
        <v>0.35</v>
      </c>
      <c r="H163" s="2" t="n">
        <f aca="false">E163*10</f>
        <v>2.5</v>
      </c>
      <c r="I163" s="2" t="n">
        <f aca="false">F163*10</f>
        <v>3.5</v>
      </c>
    </row>
    <row r="164" customFormat="false" ht="10.5" hidden="false" customHeight="true" outlineLevel="0" collapsed="false">
      <c r="A164" s="92"/>
      <c r="B164" s="93" t="s">
        <v>142</v>
      </c>
      <c r="C164" s="94" t="n">
        <v>3</v>
      </c>
      <c r="D164" s="89"/>
      <c r="E164" s="89" t="n">
        <f aca="false">C164*25/100</f>
        <v>0.75</v>
      </c>
      <c r="F164" s="91" t="n">
        <f aca="false">C164*0.35</f>
        <v>1.05</v>
      </c>
      <c r="G164" s="72"/>
      <c r="H164" s="2" t="n">
        <f aca="false">E164*10</f>
        <v>7.5</v>
      </c>
      <c r="I164" s="2" t="n">
        <f aca="false">F164*10</f>
        <v>10.5</v>
      </c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</row>
    <row r="165" customFormat="false" ht="10.5" hidden="false" customHeight="true" outlineLevel="0" collapsed="false">
      <c r="B165" s="88" t="s">
        <v>34</v>
      </c>
      <c r="C165" s="88" t="n">
        <v>2</v>
      </c>
      <c r="D165" s="88"/>
      <c r="E165" s="88" t="n">
        <f aca="false">C165*25/100</f>
        <v>0.5</v>
      </c>
      <c r="F165" s="90" t="n">
        <f aca="false">C165*0.35</f>
        <v>0.7</v>
      </c>
      <c r="H165" s="2" t="n">
        <f aca="false">E165*10</f>
        <v>5</v>
      </c>
      <c r="I165" s="2" t="n">
        <f aca="false">F165*10</f>
        <v>7</v>
      </c>
    </row>
    <row r="166" s="69" customFormat="true" ht="10.5" hidden="false" customHeight="true" outlineLevel="0" collapsed="false">
      <c r="A166" s="39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</row>
    <row r="167" s="69" customFormat="true" ht="10.5" hidden="false" customHeight="true" outlineLevel="0" collapsed="false">
      <c r="A167" s="39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</row>
    <row r="168" s="69" customFormat="true" ht="10.5" hidden="false" customHeight="true" outlineLevel="0" collapsed="false">
      <c r="A168" s="39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</row>
    <row r="169" s="69" customFormat="true" ht="10.5" hidden="false" customHeight="true" outlineLevel="0" collapsed="false">
      <c r="A169" s="39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</row>
    <row r="170" s="69" customFormat="true" ht="10.5" hidden="false" customHeight="true" outlineLevel="0" collapsed="false">
      <c r="A170" s="39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</row>
    <row r="171" s="69" customFormat="true" ht="10.5" hidden="false" customHeight="true" outlineLevel="0" collapsed="false">
      <c r="A171" s="39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</row>
    <row r="172" s="69" customFormat="true" ht="10.5" hidden="false" customHeight="true" outlineLevel="0" collapsed="false">
      <c r="A172" s="39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</row>
    <row r="173" s="69" customFormat="true" ht="10.5" hidden="false" customHeight="true" outlineLevel="0" collapsed="false">
      <c r="A173" s="39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</row>
    <row r="174" s="69" customFormat="true" ht="10.5" hidden="false" customHeight="true" outlineLevel="0" collapsed="false">
      <c r="A174" s="39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</row>
    <row r="175" s="69" customFormat="true" ht="10.5" hidden="false" customHeight="true" outlineLevel="0" collapsed="false">
      <c r="A175" s="39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</row>
    <row r="176" s="69" customFormat="true" ht="10.5" hidden="false" customHeight="true" outlineLevel="0" collapsed="false">
      <c r="A176" s="39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</row>
    <row r="177" s="69" customFormat="true" ht="10.5" hidden="false" customHeight="true" outlineLevel="0" collapsed="false">
      <c r="A177" s="39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</row>
    <row r="178" s="69" customFormat="true" ht="10.5" hidden="false" customHeight="true" outlineLevel="0" collapsed="false">
      <c r="A178" s="39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</row>
    <row r="179" s="69" customFormat="true" ht="10.5" hidden="false" customHeight="true" outlineLevel="0" collapsed="false">
      <c r="A179" s="39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</row>
    <row r="180" s="69" customFormat="true" ht="10.5" hidden="false" customHeight="true" outlineLevel="0" collapsed="false">
      <c r="A180" s="39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</row>
    <row r="181" s="69" customFormat="true" ht="10.5" hidden="false" customHeight="true" outlineLevel="0" collapsed="false">
      <c r="A181" s="39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</row>
    <row r="182" s="69" customFormat="true" ht="10.5" hidden="false" customHeight="true" outlineLevel="0" collapsed="false">
      <c r="A182" s="39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</row>
    <row r="183" s="69" customFormat="true" ht="10.5" hidden="false" customHeight="true" outlineLevel="0" collapsed="false">
      <c r="A183" s="39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</row>
    <row r="184" s="69" customFormat="true" ht="10.5" hidden="false" customHeight="true" outlineLevel="0" collapsed="false">
      <c r="A184" s="39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</row>
    <row r="185" s="69" customFormat="true" ht="10.5" hidden="false" customHeight="true" outlineLevel="0" collapsed="false">
      <c r="A185" s="39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</row>
    <row r="186" s="69" customFormat="true" ht="10.5" hidden="false" customHeight="true" outlineLevel="0" collapsed="false">
      <c r="A186" s="39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</row>
    <row r="187" s="69" customFormat="true" ht="10.5" hidden="false" customHeight="true" outlineLevel="0" collapsed="false">
      <c r="A187" s="39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</row>
    <row r="188" s="69" customFormat="true" ht="10.5" hidden="false" customHeight="true" outlineLevel="0" collapsed="false">
      <c r="A188" s="39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</row>
    <row r="189" s="69" customFormat="true" ht="10.5" hidden="false" customHeight="true" outlineLevel="0" collapsed="false">
      <c r="A189" s="39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</row>
    <row r="190" s="69" customFormat="true" ht="10.5" hidden="false" customHeight="true" outlineLevel="0" collapsed="false">
      <c r="A190" s="39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</row>
    <row r="191" s="69" customFormat="true" ht="10.5" hidden="false" customHeight="true" outlineLevel="0" collapsed="false">
      <c r="A191" s="39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</row>
    <row r="192" s="69" customFormat="true" ht="10.5" hidden="false" customHeight="true" outlineLevel="0" collapsed="false">
      <c r="A192" s="39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</row>
    <row r="193" s="69" customFormat="true" ht="10.5" hidden="false" customHeight="true" outlineLevel="0" collapsed="false">
      <c r="A193" s="39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</row>
    <row r="194" s="69" customFormat="true" ht="10.5" hidden="false" customHeight="true" outlineLevel="0" collapsed="false">
      <c r="A194" s="39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</row>
    <row r="195" s="69" customFormat="true" ht="10.5" hidden="false" customHeight="true" outlineLevel="0" collapsed="false">
      <c r="A195" s="39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</row>
    <row r="196" s="69" customFormat="true" ht="10.5" hidden="false" customHeight="true" outlineLevel="0" collapsed="false">
      <c r="A196" s="39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</row>
    <row r="197" s="69" customFormat="true" ht="10.5" hidden="false" customHeight="true" outlineLevel="0" collapsed="false">
      <c r="A197" s="39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</row>
    <row r="198" s="69" customFormat="true" ht="10.5" hidden="false" customHeight="true" outlineLevel="0" collapsed="false">
      <c r="A198" s="39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</row>
    <row r="199" s="69" customFormat="true" ht="10.5" hidden="false" customHeight="true" outlineLevel="0" collapsed="false">
      <c r="A199" s="39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</row>
    <row r="200" s="69" customFormat="true" ht="10.5" hidden="false" customHeight="true" outlineLevel="0" collapsed="false">
      <c r="A200" s="39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</row>
    <row r="201" s="69" customFormat="true" ht="10.5" hidden="false" customHeight="true" outlineLevel="0" collapsed="false">
      <c r="A201" s="39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</row>
    <row r="202" s="69" customFormat="true" ht="10.5" hidden="false" customHeight="true" outlineLevel="0" collapsed="false">
      <c r="A202" s="39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</row>
    <row r="203" s="69" customFormat="true" ht="10.5" hidden="false" customHeight="true" outlineLevel="0" collapsed="false">
      <c r="A203" s="39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</row>
    <row r="204" s="69" customFormat="true" ht="10.5" hidden="false" customHeight="true" outlineLevel="0" collapsed="false">
      <c r="A204" s="39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</row>
    <row r="205" s="69" customFormat="true" ht="10.5" hidden="false" customHeight="true" outlineLevel="0" collapsed="false">
      <c r="A205" s="39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</row>
    <row r="206" s="69" customFormat="true" ht="10.5" hidden="false" customHeight="true" outlineLevel="0" collapsed="false">
      <c r="A206" s="39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</row>
    <row r="207" s="69" customFormat="true" ht="10.5" hidden="false" customHeight="true" outlineLevel="0" collapsed="false">
      <c r="A207" s="39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</row>
    <row r="208" s="69" customFormat="true" ht="10.5" hidden="false" customHeight="true" outlineLevel="0" collapsed="false">
      <c r="A208" s="39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</row>
    <row r="209" s="69" customFormat="true" ht="10.5" hidden="false" customHeight="true" outlineLevel="0" collapsed="false">
      <c r="A209" s="39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</row>
    <row r="210" s="69" customFormat="true" ht="10.5" hidden="false" customHeight="true" outlineLevel="0" collapsed="false">
      <c r="A210" s="39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</row>
    <row r="211" s="69" customFormat="true" ht="10.5" hidden="false" customHeight="true" outlineLevel="0" collapsed="false">
      <c r="A211" s="39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</row>
    <row r="212" s="69" customFormat="true" ht="10.5" hidden="false" customHeight="true" outlineLevel="0" collapsed="false">
      <c r="A212" s="39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</row>
    <row r="213" s="69" customFormat="true" ht="10.5" hidden="false" customHeight="true" outlineLevel="0" collapsed="false">
      <c r="A213" s="39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</row>
    <row r="214" s="69" customFormat="true" ht="10.5" hidden="false" customHeight="true" outlineLevel="0" collapsed="false">
      <c r="A214" s="39"/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</row>
    <row r="215" s="69" customFormat="true" ht="10.5" hidden="false" customHeight="true" outlineLevel="0" collapsed="false">
      <c r="A215" s="39"/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</row>
    <row r="216" s="69" customFormat="true" ht="10.5" hidden="false" customHeight="true" outlineLevel="0" collapsed="false">
      <c r="A216" s="39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</row>
    <row r="217" s="69" customFormat="true" ht="10.5" hidden="false" customHeight="true" outlineLevel="0" collapsed="false">
      <c r="A217" s="39"/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</row>
    <row r="218" s="69" customFormat="true" ht="10.5" hidden="false" customHeight="true" outlineLevel="0" collapsed="false">
      <c r="A218" s="39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</row>
    <row r="219" s="69" customFormat="true" ht="10.5" hidden="false" customHeight="true" outlineLevel="0" collapsed="false">
      <c r="A219" s="39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</row>
    <row r="220" s="69" customFormat="true" ht="10.5" hidden="false" customHeight="true" outlineLevel="0" collapsed="false">
      <c r="A220" s="39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</row>
    <row r="221" s="69" customFormat="true" ht="10.5" hidden="false" customHeight="true" outlineLevel="0" collapsed="false">
      <c r="A221" s="39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</row>
    <row r="222" s="69" customFormat="true" ht="10.5" hidden="false" customHeight="true" outlineLevel="0" collapsed="false">
      <c r="A222" s="39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</row>
    <row r="223" s="69" customFormat="true" ht="10.5" hidden="false" customHeight="true" outlineLevel="0" collapsed="false">
      <c r="A223" s="39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</row>
    <row r="224" s="69" customFormat="true" ht="10.5" hidden="false" customHeight="true" outlineLevel="0" collapsed="false">
      <c r="A224" s="39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</row>
    <row r="225" s="69" customFormat="true" ht="10.5" hidden="false" customHeight="true" outlineLevel="0" collapsed="false">
      <c r="A225" s="39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</row>
    <row r="226" s="69" customFormat="true" ht="10.5" hidden="false" customHeight="true" outlineLevel="0" collapsed="false">
      <c r="A226" s="39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</row>
    <row r="227" s="69" customFormat="true" ht="10.5" hidden="false" customHeight="true" outlineLevel="0" collapsed="false">
      <c r="A227" s="39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</row>
    <row r="228" s="69" customFormat="true" ht="10.5" hidden="false" customHeight="true" outlineLevel="0" collapsed="false">
      <c r="A228" s="39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</row>
    <row r="229" s="69" customFormat="true" ht="10.5" hidden="false" customHeight="true" outlineLevel="0" collapsed="false">
      <c r="A229" s="39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</row>
    <row r="230" s="69" customFormat="true" ht="10.5" hidden="false" customHeight="true" outlineLevel="0" collapsed="false">
      <c r="A230" s="39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</row>
    <row r="231" s="69" customFormat="true" ht="10.5" hidden="false" customHeight="true" outlineLevel="0" collapsed="false">
      <c r="A231" s="39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</row>
    <row r="232" s="69" customFormat="true" ht="10.5" hidden="false" customHeight="true" outlineLevel="0" collapsed="false">
      <c r="A232" s="39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</row>
    <row r="233" s="69" customFormat="true" ht="10.5" hidden="false" customHeight="true" outlineLevel="0" collapsed="false">
      <c r="A233" s="39"/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</row>
    <row r="234" s="69" customFormat="true" ht="10.5" hidden="false" customHeight="true" outlineLevel="0" collapsed="false">
      <c r="A234" s="39"/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</row>
    <row r="235" s="69" customFormat="true" ht="10.5" hidden="false" customHeight="true" outlineLevel="0" collapsed="false">
      <c r="A235" s="39"/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</row>
    <row r="236" s="69" customFormat="true" ht="10.5" hidden="false" customHeight="true" outlineLevel="0" collapsed="false">
      <c r="A236" s="39"/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</row>
    <row r="237" s="69" customFormat="true" ht="10.5" hidden="false" customHeight="true" outlineLevel="0" collapsed="false">
      <c r="A237" s="39"/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</row>
    <row r="238" s="69" customFormat="true" ht="10.5" hidden="false" customHeight="true" outlineLevel="0" collapsed="false">
      <c r="A238" s="39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</row>
    <row r="239" s="69" customFormat="true" ht="10.5" hidden="false" customHeight="true" outlineLevel="0" collapsed="false">
      <c r="A239" s="39"/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</row>
    <row r="240" s="69" customFormat="true" ht="10.5" hidden="false" customHeight="true" outlineLevel="0" collapsed="false">
      <c r="A240" s="39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</row>
    <row r="241" s="69" customFormat="true" ht="10.5" hidden="false" customHeight="true" outlineLevel="0" collapsed="false">
      <c r="A241" s="39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</row>
    <row r="242" s="69" customFormat="true" ht="10.5" hidden="false" customHeight="true" outlineLevel="0" collapsed="false">
      <c r="A242" s="39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</row>
    <row r="243" s="69" customFormat="true" ht="10.5" hidden="false" customHeight="true" outlineLevel="0" collapsed="false">
      <c r="A243" s="39"/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</row>
    <row r="244" s="69" customFormat="true" ht="10.5" hidden="false" customHeight="true" outlineLevel="0" collapsed="false">
      <c r="A244" s="39"/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</row>
    <row r="245" s="69" customFormat="true" ht="10.5" hidden="false" customHeight="true" outlineLevel="0" collapsed="false">
      <c r="A245" s="39"/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</row>
    <row r="246" s="69" customFormat="true" ht="10.5" hidden="false" customHeight="true" outlineLevel="0" collapsed="false">
      <c r="A246" s="39"/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</row>
    <row r="247" s="69" customFormat="true" ht="10.5" hidden="false" customHeight="true" outlineLevel="0" collapsed="false">
      <c r="A247" s="39"/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</row>
    <row r="248" s="69" customFormat="true" ht="10.5" hidden="false" customHeight="true" outlineLevel="0" collapsed="false">
      <c r="A248" s="39"/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</row>
    <row r="249" s="69" customFormat="true" ht="10.5" hidden="false" customHeight="true" outlineLevel="0" collapsed="false">
      <c r="A249" s="39"/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</row>
    <row r="250" s="69" customFormat="true" ht="10.5" hidden="false" customHeight="true" outlineLevel="0" collapsed="false">
      <c r="A250" s="39"/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</row>
    <row r="251" s="69" customFormat="true" ht="10.5" hidden="false" customHeight="true" outlineLevel="0" collapsed="false">
      <c r="A251" s="39"/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</row>
    <row r="252" s="69" customFormat="true" ht="10.5" hidden="false" customHeight="true" outlineLevel="0" collapsed="false">
      <c r="A252" s="39"/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</row>
    <row r="253" s="69" customFormat="true" ht="10.5" hidden="false" customHeight="true" outlineLevel="0" collapsed="false">
      <c r="A253" s="39"/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</row>
    <row r="254" s="69" customFormat="true" ht="10.5" hidden="false" customHeight="true" outlineLevel="0" collapsed="false">
      <c r="A254" s="39"/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</row>
    <row r="255" s="69" customFormat="true" ht="10.5" hidden="false" customHeight="true" outlineLevel="0" collapsed="false">
      <c r="A255" s="39"/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</row>
    <row r="256" s="69" customFormat="true" ht="10.5" hidden="false" customHeight="true" outlineLevel="0" collapsed="false">
      <c r="A256" s="39"/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</row>
    <row r="257" s="69" customFormat="true" ht="10.5" hidden="false" customHeight="true" outlineLevel="0" collapsed="false">
      <c r="A257" s="39"/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</row>
    <row r="258" s="69" customFormat="true" ht="10.5" hidden="false" customHeight="true" outlineLevel="0" collapsed="false">
      <c r="A258" s="39"/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</row>
    <row r="259" s="69" customFormat="true" ht="10.5" hidden="false" customHeight="true" outlineLevel="0" collapsed="false">
      <c r="A259" s="39"/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</row>
    <row r="260" s="69" customFormat="true" ht="10.5" hidden="false" customHeight="true" outlineLevel="0" collapsed="false">
      <c r="A260" s="39"/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</row>
    <row r="261" s="69" customFormat="true" ht="10.5" hidden="false" customHeight="true" outlineLevel="0" collapsed="false">
      <c r="A261" s="39"/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</row>
    <row r="262" s="69" customFormat="true" ht="10.5" hidden="false" customHeight="true" outlineLevel="0" collapsed="false">
      <c r="A262" s="39"/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</row>
    <row r="263" s="69" customFormat="true" ht="10.5" hidden="false" customHeight="true" outlineLevel="0" collapsed="false">
      <c r="A263" s="39"/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</row>
    <row r="264" s="69" customFormat="true" ht="10.5" hidden="false" customHeight="true" outlineLevel="0" collapsed="false">
      <c r="A264" s="39"/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</row>
    <row r="265" s="69" customFormat="true" ht="10.5" hidden="false" customHeight="true" outlineLevel="0" collapsed="false">
      <c r="A265" s="39"/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</row>
    <row r="266" s="69" customFormat="true" ht="10.5" hidden="false" customHeight="true" outlineLevel="0" collapsed="false">
      <c r="A266" s="39"/>
      <c r="B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</row>
    <row r="267" s="69" customFormat="true" ht="10.5" hidden="false" customHeight="true" outlineLevel="0" collapsed="false">
      <c r="A267" s="39"/>
      <c r="B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</row>
    <row r="268" s="69" customFormat="true" ht="10.5" hidden="false" customHeight="true" outlineLevel="0" collapsed="false">
      <c r="A268" s="39"/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</row>
    <row r="269" s="69" customFormat="true" ht="10.5" hidden="false" customHeight="true" outlineLevel="0" collapsed="false">
      <c r="A269" s="39"/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</row>
    <row r="270" s="69" customFormat="true" ht="10.5" hidden="false" customHeight="true" outlineLevel="0" collapsed="false">
      <c r="A270" s="39"/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</row>
    <row r="271" s="69" customFormat="true" ht="10.5" hidden="false" customHeight="true" outlineLevel="0" collapsed="false">
      <c r="A271" s="39"/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</row>
    <row r="272" s="69" customFormat="true" ht="10.5" hidden="false" customHeight="true" outlineLevel="0" collapsed="false">
      <c r="A272" s="39"/>
      <c r="B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</row>
    <row r="273" s="69" customFormat="true" ht="10.5" hidden="false" customHeight="true" outlineLevel="0" collapsed="false">
      <c r="A273" s="39"/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</row>
    <row r="274" s="69" customFormat="true" ht="10.5" hidden="false" customHeight="true" outlineLevel="0" collapsed="false">
      <c r="A274" s="39"/>
      <c r="B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</row>
    <row r="275" s="69" customFormat="true" ht="10.5" hidden="false" customHeight="true" outlineLevel="0" collapsed="false">
      <c r="A275" s="39"/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</row>
    <row r="276" s="69" customFormat="true" ht="10.5" hidden="false" customHeight="true" outlineLevel="0" collapsed="false">
      <c r="A276" s="39"/>
      <c r="B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</row>
    <row r="277" s="69" customFormat="true" ht="10.5" hidden="false" customHeight="true" outlineLevel="0" collapsed="false">
      <c r="A277" s="39"/>
      <c r="B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</row>
    <row r="278" s="69" customFormat="true" ht="10.5" hidden="false" customHeight="true" outlineLevel="0" collapsed="false">
      <c r="A278" s="39"/>
      <c r="B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</row>
    <row r="279" s="69" customFormat="true" ht="10.5" hidden="false" customHeight="true" outlineLevel="0" collapsed="false">
      <c r="A279" s="39"/>
      <c r="B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F279" s="95"/>
    </row>
    <row r="280" s="69" customFormat="true" ht="10.5" hidden="false" customHeight="true" outlineLevel="0" collapsed="false">
      <c r="A280" s="39"/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</row>
    <row r="281" s="69" customFormat="true" ht="10.5" hidden="false" customHeight="true" outlineLevel="0" collapsed="false">
      <c r="A281" s="39"/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</row>
    <row r="282" s="69" customFormat="true" ht="10.5" hidden="false" customHeight="true" outlineLevel="0" collapsed="false">
      <c r="A282" s="39"/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</row>
    <row r="283" s="69" customFormat="true" ht="10.5" hidden="false" customHeight="true" outlineLevel="0" collapsed="false">
      <c r="A283" s="39"/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</row>
    <row r="284" s="69" customFormat="true" ht="10.5" hidden="false" customHeight="true" outlineLevel="0" collapsed="false">
      <c r="A284" s="39"/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</row>
    <row r="285" s="69" customFormat="true" ht="10.5" hidden="false" customHeight="true" outlineLevel="0" collapsed="false">
      <c r="A285" s="39"/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</row>
    <row r="286" s="69" customFormat="true" ht="10.5" hidden="false" customHeight="true" outlineLevel="0" collapsed="false">
      <c r="A286" s="39"/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F286" s="95"/>
    </row>
    <row r="287" s="69" customFormat="true" ht="10.5" hidden="false" customHeight="true" outlineLevel="0" collapsed="false">
      <c r="A287" s="39"/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F287" s="95"/>
    </row>
    <row r="288" s="69" customFormat="true" ht="10.5" hidden="false" customHeight="true" outlineLevel="0" collapsed="false">
      <c r="A288" s="39"/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</row>
    <row r="289" s="69" customFormat="true" ht="10.5" hidden="false" customHeight="true" outlineLevel="0" collapsed="false">
      <c r="A289" s="39"/>
      <c r="B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</row>
    <row r="290" s="69" customFormat="true" ht="10.5" hidden="false" customHeight="true" outlineLevel="0" collapsed="false">
      <c r="A290" s="39"/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</row>
    <row r="291" s="69" customFormat="true" ht="10.5" hidden="false" customHeight="true" outlineLevel="0" collapsed="false">
      <c r="A291" s="39"/>
      <c r="B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</row>
    <row r="292" s="69" customFormat="true" ht="10.5" hidden="false" customHeight="true" outlineLevel="0" collapsed="false">
      <c r="A292" s="39"/>
      <c r="B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</row>
    <row r="293" s="69" customFormat="true" ht="10.5" hidden="false" customHeight="true" outlineLevel="0" collapsed="false">
      <c r="A293" s="39"/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</row>
    <row r="294" s="69" customFormat="true" ht="10.5" hidden="false" customHeight="true" outlineLevel="0" collapsed="false">
      <c r="A294" s="39"/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</row>
    <row r="295" s="69" customFormat="true" ht="10.5" hidden="false" customHeight="true" outlineLevel="0" collapsed="false">
      <c r="A295" s="39"/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</row>
    <row r="296" s="69" customFormat="true" ht="10.5" hidden="false" customHeight="true" outlineLevel="0" collapsed="false">
      <c r="A296" s="39"/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</row>
    <row r="297" s="69" customFormat="true" ht="10.5" hidden="false" customHeight="true" outlineLevel="0" collapsed="false">
      <c r="A297" s="39"/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</row>
    <row r="298" s="69" customFormat="true" ht="10.5" hidden="false" customHeight="true" outlineLevel="0" collapsed="false">
      <c r="A298" s="39"/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F298" s="95"/>
    </row>
    <row r="299" s="69" customFormat="true" ht="10.5" hidden="false" customHeight="true" outlineLevel="0" collapsed="false">
      <c r="A299" s="39"/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</row>
    <row r="300" s="69" customFormat="true" ht="10.5" hidden="false" customHeight="true" outlineLevel="0" collapsed="false">
      <c r="A300" s="39"/>
      <c r="B300" s="95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</row>
    <row r="301" s="69" customFormat="true" ht="10.5" hidden="false" customHeight="true" outlineLevel="0" collapsed="false">
      <c r="A301" s="39"/>
      <c r="B301" s="95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</row>
    <row r="302" s="69" customFormat="true" ht="10.5" hidden="false" customHeight="true" outlineLevel="0" collapsed="false">
      <c r="A302" s="39"/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</row>
    <row r="303" s="69" customFormat="true" ht="10.5" hidden="false" customHeight="true" outlineLevel="0" collapsed="false">
      <c r="A303" s="39"/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</row>
    <row r="304" s="69" customFormat="true" ht="10.5" hidden="false" customHeight="true" outlineLevel="0" collapsed="false">
      <c r="A304" s="39"/>
      <c r="B304" s="95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</row>
    <row r="305" s="69" customFormat="true" ht="10.5" hidden="false" customHeight="true" outlineLevel="0" collapsed="false">
      <c r="A305" s="39"/>
      <c r="B305" s="95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</row>
    <row r="306" s="69" customFormat="true" ht="10.5" hidden="false" customHeight="true" outlineLevel="0" collapsed="false">
      <c r="A306" s="39"/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</row>
    <row r="307" s="69" customFormat="true" ht="10.5" hidden="false" customHeight="true" outlineLevel="0" collapsed="false">
      <c r="A307" s="39"/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  <c r="AE307" s="95"/>
      <c r="AF307" s="95"/>
    </row>
    <row r="308" s="69" customFormat="true" ht="10.5" hidden="false" customHeight="true" outlineLevel="0" collapsed="false">
      <c r="A308" s="39"/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F308" s="95"/>
    </row>
    <row r="309" s="69" customFormat="true" ht="10.5" hidden="false" customHeight="true" outlineLevel="0" collapsed="false">
      <c r="A309" s="39"/>
      <c r="B309" s="95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F309" s="95"/>
    </row>
    <row r="310" s="69" customFormat="true" ht="10.5" hidden="false" customHeight="true" outlineLevel="0" collapsed="false">
      <c r="A310" s="39"/>
      <c r="B310" s="95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  <c r="AA310" s="95"/>
      <c r="AB310" s="95"/>
      <c r="AC310" s="95"/>
      <c r="AD310" s="95"/>
      <c r="AE310" s="95"/>
      <c r="AF310" s="95"/>
    </row>
    <row r="311" s="69" customFormat="true" ht="10.5" hidden="false" customHeight="true" outlineLevel="0" collapsed="false">
      <c r="A311" s="39"/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  <c r="AF311" s="95"/>
    </row>
    <row r="312" s="69" customFormat="true" ht="10.5" hidden="false" customHeight="true" outlineLevel="0" collapsed="false">
      <c r="A312" s="39"/>
      <c r="B312" s="95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F312" s="95"/>
    </row>
    <row r="313" s="69" customFormat="true" ht="10.5" hidden="false" customHeight="true" outlineLevel="0" collapsed="false">
      <c r="A313" s="39"/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</row>
    <row r="314" s="69" customFormat="true" ht="10.5" hidden="false" customHeight="true" outlineLevel="0" collapsed="false">
      <c r="A314" s="39"/>
      <c r="B314" s="95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</row>
    <row r="315" s="69" customFormat="true" ht="10.5" hidden="false" customHeight="true" outlineLevel="0" collapsed="false">
      <c r="A315" s="39"/>
      <c r="B315" s="95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</row>
    <row r="316" s="69" customFormat="true" ht="10.5" hidden="false" customHeight="true" outlineLevel="0" collapsed="false">
      <c r="A316" s="39"/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F316" s="95"/>
    </row>
    <row r="317" s="69" customFormat="true" ht="10.5" hidden="false" customHeight="true" outlineLevel="0" collapsed="false">
      <c r="A317" s="39"/>
      <c r="B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95"/>
      <c r="AC317" s="95"/>
      <c r="AD317" s="95"/>
      <c r="AE317" s="95"/>
      <c r="AF317" s="95"/>
    </row>
    <row r="318" s="69" customFormat="true" ht="10.5" hidden="false" customHeight="true" outlineLevel="0" collapsed="false">
      <c r="A318" s="39"/>
      <c r="B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  <c r="AA318" s="95"/>
      <c r="AB318" s="95"/>
      <c r="AC318" s="95"/>
      <c r="AD318" s="95"/>
      <c r="AE318" s="95"/>
      <c r="AF318" s="95"/>
    </row>
    <row r="319" s="69" customFormat="true" ht="10.5" hidden="false" customHeight="true" outlineLevel="0" collapsed="false">
      <c r="A319" s="39"/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  <c r="AF319" s="95"/>
    </row>
    <row r="320" s="69" customFormat="true" ht="10.5" hidden="false" customHeight="true" outlineLevel="0" collapsed="false">
      <c r="A320" s="39"/>
      <c r="B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  <c r="AF320" s="95"/>
    </row>
    <row r="321" s="69" customFormat="true" ht="10.5" hidden="false" customHeight="true" outlineLevel="0" collapsed="false">
      <c r="A321" s="39"/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95"/>
      <c r="AE321" s="95"/>
      <c r="AF321" s="95"/>
    </row>
    <row r="322" s="69" customFormat="true" ht="10.5" hidden="false" customHeight="true" outlineLevel="0" collapsed="false">
      <c r="A322" s="39"/>
      <c r="B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  <c r="AA322" s="95"/>
      <c r="AB322" s="95"/>
      <c r="AC322" s="95"/>
      <c r="AD322" s="95"/>
      <c r="AE322" s="95"/>
      <c r="AF322" s="95"/>
    </row>
    <row r="323" s="69" customFormat="true" ht="10.5" hidden="false" customHeight="true" outlineLevel="0" collapsed="false">
      <c r="A323" s="39"/>
      <c r="B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95"/>
      <c r="AE323" s="95"/>
      <c r="AF323" s="95"/>
    </row>
    <row r="324" s="69" customFormat="true" ht="10.5" hidden="false" customHeight="true" outlineLevel="0" collapsed="false">
      <c r="A324" s="39"/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  <c r="AA324" s="95"/>
      <c r="AB324" s="95"/>
      <c r="AC324" s="95"/>
      <c r="AD324" s="95"/>
      <c r="AE324" s="95"/>
      <c r="AF324" s="95"/>
    </row>
    <row r="325" s="69" customFormat="true" ht="10.5" hidden="false" customHeight="true" outlineLevel="0" collapsed="false">
      <c r="A325" s="39"/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95"/>
      <c r="AE325" s="95"/>
      <c r="AF325" s="95"/>
    </row>
    <row r="326" s="69" customFormat="true" ht="10.5" hidden="false" customHeight="true" outlineLevel="0" collapsed="false">
      <c r="A326" s="39"/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  <c r="AA326" s="95"/>
      <c r="AB326" s="95"/>
      <c r="AC326" s="95"/>
      <c r="AD326" s="95"/>
      <c r="AE326" s="95"/>
      <c r="AF326" s="95"/>
    </row>
    <row r="327" s="69" customFormat="true" ht="10.5" hidden="false" customHeight="true" outlineLevel="0" collapsed="false">
      <c r="A327" s="39"/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  <c r="AA327" s="95"/>
      <c r="AB327" s="95"/>
      <c r="AC327" s="95"/>
      <c r="AD327" s="95"/>
      <c r="AE327" s="95"/>
      <c r="AF327" s="95"/>
    </row>
    <row r="328" s="69" customFormat="true" ht="10.5" hidden="false" customHeight="true" outlineLevel="0" collapsed="false">
      <c r="A328" s="39"/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</row>
    <row r="329" s="69" customFormat="true" ht="10.5" hidden="false" customHeight="true" outlineLevel="0" collapsed="false">
      <c r="A329" s="39"/>
      <c r="B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  <c r="AA329" s="95"/>
      <c r="AB329" s="95"/>
      <c r="AC329" s="95"/>
      <c r="AD329" s="95"/>
      <c r="AE329" s="95"/>
      <c r="AF329" s="95"/>
    </row>
    <row r="330" s="69" customFormat="true" ht="10.5" hidden="false" customHeight="true" outlineLevel="0" collapsed="false">
      <c r="A330" s="39"/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  <c r="AA330" s="95"/>
      <c r="AB330" s="95"/>
      <c r="AC330" s="95"/>
      <c r="AD330" s="95"/>
      <c r="AE330" s="95"/>
      <c r="AF330" s="95"/>
    </row>
    <row r="331" s="69" customFormat="true" ht="10.5" hidden="false" customHeight="true" outlineLevel="0" collapsed="false">
      <c r="A331" s="39"/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  <c r="AA331" s="95"/>
      <c r="AB331" s="95"/>
      <c r="AC331" s="95"/>
      <c r="AD331" s="95"/>
      <c r="AE331" s="95"/>
      <c r="AF331" s="95"/>
    </row>
    <row r="332" s="69" customFormat="true" ht="10.5" hidden="false" customHeight="true" outlineLevel="0" collapsed="false">
      <c r="A332" s="39"/>
      <c r="B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  <c r="AA332" s="95"/>
      <c r="AB332" s="95"/>
      <c r="AC332" s="95"/>
      <c r="AD332" s="95"/>
      <c r="AE332" s="95"/>
      <c r="AF332" s="95"/>
    </row>
    <row r="333" s="69" customFormat="true" ht="10.5" hidden="false" customHeight="true" outlineLevel="0" collapsed="false">
      <c r="A333" s="39"/>
      <c r="B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  <c r="AA333" s="95"/>
      <c r="AB333" s="95"/>
      <c r="AC333" s="95"/>
      <c r="AD333" s="95"/>
      <c r="AE333" s="95"/>
      <c r="AF333" s="95"/>
    </row>
    <row r="334" s="69" customFormat="true" ht="10.5" hidden="false" customHeight="true" outlineLevel="0" collapsed="false">
      <c r="A334" s="39"/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  <c r="AA334" s="95"/>
      <c r="AB334" s="95"/>
      <c r="AC334" s="95"/>
      <c r="AD334" s="95"/>
      <c r="AE334" s="95"/>
      <c r="AF334" s="95"/>
    </row>
    <row r="335" s="69" customFormat="true" ht="10.5" hidden="false" customHeight="true" outlineLevel="0" collapsed="false">
      <c r="A335" s="39"/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  <c r="AA335" s="95"/>
      <c r="AB335" s="95"/>
      <c r="AC335" s="95"/>
      <c r="AD335" s="95"/>
      <c r="AE335" s="95"/>
      <c r="AF335" s="95"/>
    </row>
    <row r="336" s="69" customFormat="true" ht="10.5" hidden="false" customHeight="true" outlineLevel="0" collapsed="false">
      <c r="A336" s="39"/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  <c r="AF336" s="95"/>
    </row>
    <row r="337" s="69" customFormat="true" ht="10.5" hidden="false" customHeight="true" outlineLevel="0" collapsed="false">
      <c r="A337" s="39"/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  <c r="AA337" s="95"/>
      <c r="AB337" s="95"/>
      <c r="AC337" s="95"/>
      <c r="AD337" s="95"/>
      <c r="AE337" s="95"/>
      <c r="AF337" s="95"/>
    </row>
    <row r="338" s="69" customFormat="true" ht="10.5" hidden="false" customHeight="true" outlineLevel="0" collapsed="false">
      <c r="A338" s="39"/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  <c r="AA338" s="95"/>
      <c r="AB338" s="95"/>
      <c r="AC338" s="95"/>
      <c r="AD338" s="95"/>
      <c r="AE338" s="95"/>
      <c r="AF338" s="95"/>
    </row>
    <row r="339" s="69" customFormat="true" ht="10.5" hidden="false" customHeight="true" outlineLevel="0" collapsed="false">
      <c r="A339" s="39"/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  <c r="AA339" s="95"/>
      <c r="AB339" s="95"/>
      <c r="AC339" s="95"/>
      <c r="AD339" s="95"/>
      <c r="AE339" s="95"/>
      <c r="AF339" s="95"/>
    </row>
    <row r="340" s="69" customFormat="true" ht="10.5" hidden="false" customHeight="true" outlineLevel="0" collapsed="false">
      <c r="A340" s="39"/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  <c r="AA340" s="95"/>
      <c r="AB340" s="95"/>
      <c r="AC340" s="95"/>
      <c r="AD340" s="95"/>
      <c r="AE340" s="95"/>
      <c r="AF340" s="95"/>
    </row>
    <row r="341" s="69" customFormat="true" ht="10.5" hidden="false" customHeight="true" outlineLevel="0" collapsed="false">
      <c r="A341" s="39"/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</row>
    <row r="342" s="69" customFormat="true" ht="10.5" hidden="false" customHeight="true" outlineLevel="0" collapsed="false">
      <c r="A342" s="39"/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</row>
    <row r="343" s="69" customFormat="true" ht="10.5" hidden="false" customHeight="true" outlineLevel="0" collapsed="false">
      <c r="A343" s="39"/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</row>
    <row r="344" s="69" customFormat="true" ht="10.5" hidden="false" customHeight="true" outlineLevel="0" collapsed="false">
      <c r="A344" s="39"/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  <c r="AF344" s="95"/>
    </row>
    <row r="345" s="69" customFormat="true" ht="10.5" hidden="false" customHeight="true" outlineLevel="0" collapsed="false">
      <c r="A345" s="39"/>
      <c r="B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</row>
    <row r="346" s="69" customFormat="true" ht="10.5" hidden="false" customHeight="true" outlineLevel="0" collapsed="false">
      <c r="A346" s="39"/>
      <c r="B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  <c r="AF346" s="95"/>
    </row>
    <row r="347" s="69" customFormat="true" ht="10.5" hidden="false" customHeight="true" outlineLevel="0" collapsed="false">
      <c r="A347" s="39"/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  <c r="AF347" s="95"/>
    </row>
    <row r="348" s="69" customFormat="true" ht="10.5" hidden="false" customHeight="true" outlineLevel="0" collapsed="false">
      <c r="A348" s="39"/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95"/>
      <c r="AE348" s="95"/>
      <c r="AF348" s="95"/>
    </row>
    <row r="349" s="69" customFormat="true" ht="10.5" hidden="false" customHeight="true" outlineLevel="0" collapsed="false">
      <c r="A349" s="39"/>
      <c r="B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</row>
    <row r="350" s="69" customFormat="true" ht="10.5" hidden="false" customHeight="true" outlineLevel="0" collapsed="false">
      <c r="A350" s="39"/>
      <c r="B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</row>
    <row r="351" s="69" customFormat="true" ht="10.5" hidden="false" customHeight="true" outlineLevel="0" collapsed="false">
      <c r="A351" s="39"/>
      <c r="B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</row>
    <row r="352" s="69" customFormat="true" ht="10.5" hidden="false" customHeight="true" outlineLevel="0" collapsed="false">
      <c r="A352" s="39"/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</row>
    <row r="353" s="69" customFormat="true" ht="10.5" hidden="false" customHeight="true" outlineLevel="0" collapsed="false">
      <c r="A353" s="39"/>
      <c r="B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</row>
    <row r="354" s="69" customFormat="true" ht="10.5" hidden="false" customHeight="true" outlineLevel="0" collapsed="false">
      <c r="A354" s="39"/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  <c r="AF354" s="95"/>
    </row>
    <row r="355" s="69" customFormat="true" ht="10.5" hidden="false" customHeight="true" outlineLevel="0" collapsed="false">
      <c r="A355" s="39"/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</row>
    <row r="356" s="69" customFormat="true" ht="10.5" hidden="false" customHeight="true" outlineLevel="0" collapsed="false">
      <c r="A356" s="39"/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</row>
    <row r="357" s="69" customFormat="true" ht="10.5" hidden="false" customHeight="true" outlineLevel="0" collapsed="false">
      <c r="A357" s="39"/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</row>
    <row r="358" s="69" customFormat="true" ht="10.5" hidden="false" customHeight="true" outlineLevel="0" collapsed="false">
      <c r="A358" s="39"/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</row>
    <row r="359" s="69" customFormat="true" ht="10.5" hidden="false" customHeight="true" outlineLevel="0" collapsed="false">
      <c r="A359" s="39"/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</row>
    <row r="360" s="69" customFormat="true" ht="10.5" hidden="false" customHeight="true" outlineLevel="0" collapsed="false">
      <c r="A360" s="39"/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</row>
    <row r="361" s="69" customFormat="true" ht="10.5" hidden="false" customHeight="true" outlineLevel="0" collapsed="false">
      <c r="A361" s="39"/>
      <c r="B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</row>
    <row r="362" s="69" customFormat="true" ht="10.5" hidden="false" customHeight="true" outlineLevel="0" collapsed="false">
      <c r="A362" s="39"/>
      <c r="B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</row>
    <row r="363" s="69" customFormat="true" ht="10.5" hidden="false" customHeight="true" outlineLevel="0" collapsed="false">
      <c r="A363" s="39"/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</row>
    <row r="364" s="69" customFormat="true" ht="10.5" hidden="false" customHeight="true" outlineLevel="0" collapsed="false">
      <c r="A364" s="39"/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</row>
    <row r="365" s="69" customFormat="true" ht="10.5" hidden="false" customHeight="true" outlineLevel="0" collapsed="false">
      <c r="A365" s="39"/>
      <c r="B365" s="95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</row>
    <row r="366" s="69" customFormat="true" ht="10.5" hidden="false" customHeight="true" outlineLevel="0" collapsed="false">
      <c r="A366" s="39"/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  <c r="AF366" s="95"/>
    </row>
    <row r="367" s="69" customFormat="true" ht="10.5" hidden="false" customHeight="true" outlineLevel="0" collapsed="false">
      <c r="A367" s="39"/>
      <c r="B367" s="95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</row>
    <row r="368" s="69" customFormat="true" ht="10.5" hidden="false" customHeight="true" outlineLevel="0" collapsed="false">
      <c r="A368" s="39"/>
      <c r="B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</row>
    <row r="369" s="69" customFormat="true" ht="10.5" hidden="false" customHeight="true" outlineLevel="0" collapsed="false">
      <c r="A369" s="39"/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</row>
    <row r="370" s="69" customFormat="true" ht="10.5" hidden="false" customHeight="true" outlineLevel="0" collapsed="false">
      <c r="A370" s="39"/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</row>
    <row r="371" s="69" customFormat="true" ht="10.5" hidden="false" customHeight="true" outlineLevel="0" collapsed="false">
      <c r="A371" s="39"/>
      <c r="B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</row>
    <row r="372" s="69" customFormat="true" ht="10.5" hidden="false" customHeight="true" outlineLevel="0" collapsed="false">
      <c r="A372" s="39"/>
      <c r="B372" s="95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</row>
    <row r="373" s="69" customFormat="true" ht="10.5" hidden="false" customHeight="true" outlineLevel="0" collapsed="false">
      <c r="A373" s="39"/>
      <c r="B373" s="95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  <c r="AF373" s="95"/>
    </row>
    <row r="374" s="69" customFormat="true" ht="10.5" hidden="false" customHeight="true" outlineLevel="0" collapsed="false">
      <c r="A374" s="39"/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</row>
    <row r="375" s="69" customFormat="true" ht="10.5" hidden="false" customHeight="true" outlineLevel="0" collapsed="false">
      <c r="A375" s="39"/>
      <c r="B375" s="95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</row>
    <row r="376" s="69" customFormat="true" ht="10.5" hidden="false" customHeight="true" outlineLevel="0" collapsed="false">
      <c r="A376" s="39"/>
      <c r="B376" s="95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</row>
    <row r="377" s="69" customFormat="true" ht="10.5" hidden="false" customHeight="true" outlineLevel="0" collapsed="false">
      <c r="A377" s="39"/>
      <c r="B377" s="95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</row>
    <row r="378" s="69" customFormat="true" ht="10.5" hidden="false" customHeight="true" outlineLevel="0" collapsed="false">
      <c r="A378" s="39"/>
      <c r="B378" s="95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  <c r="AF378" s="95"/>
    </row>
    <row r="379" s="69" customFormat="true" ht="10.5" hidden="false" customHeight="true" outlineLevel="0" collapsed="false">
      <c r="A379" s="39"/>
      <c r="B379" s="95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</row>
    <row r="380" s="69" customFormat="true" ht="10.5" hidden="false" customHeight="true" outlineLevel="0" collapsed="false">
      <c r="A380" s="39"/>
      <c r="B380" s="95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</row>
    <row r="381" s="69" customFormat="true" ht="10.5" hidden="false" customHeight="true" outlineLevel="0" collapsed="false">
      <c r="A381" s="39"/>
      <c r="B381" s="95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</row>
    <row r="382" s="69" customFormat="true" ht="10.5" hidden="false" customHeight="true" outlineLevel="0" collapsed="false">
      <c r="A382" s="39"/>
      <c r="B382" s="95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</row>
    <row r="383" s="69" customFormat="true" ht="10.5" hidden="false" customHeight="true" outlineLevel="0" collapsed="false">
      <c r="A383" s="39"/>
      <c r="B383" s="95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</row>
    <row r="384" s="69" customFormat="true" ht="10.5" hidden="false" customHeight="true" outlineLevel="0" collapsed="false">
      <c r="A384" s="39"/>
      <c r="B384" s="95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</row>
    <row r="385" s="69" customFormat="true" ht="10.5" hidden="false" customHeight="true" outlineLevel="0" collapsed="false">
      <c r="A385" s="39"/>
      <c r="B385" s="95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</row>
    <row r="386" s="69" customFormat="true" ht="10.5" hidden="false" customHeight="true" outlineLevel="0" collapsed="false">
      <c r="A386" s="39"/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</row>
    <row r="387" s="69" customFormat="true" ht="10.5" hidden="false" customHeight="true" outlineLevel="0" collapsed="false">
      <c r="A387" s="39"/>
      <c r="B387" s="95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</row>
    <row r="388" s="69" customFormat="true" ht="10.5" hidden="false" customHeight="true" outlineLevel="0" collapsed="false">
      <c r="A388" s="39"/>
      <c r="B388" s="95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</row>
    <row r="389" s="69" customFormat="true" ht="10.5" hidden="false" customHeight="true" outlineLevel="0" collapsed="false">
      <c r="A389" s="39"/>
      <c r="B389" s="95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</row>
    <row r="390" s="69" customFormat="true" ht="10.5" hidden="false" customHeight="true" outlineLevel="0" collapsed="false">
      <c r="A390" s="39"/>
      <c r="B390" s="95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</row>
    <row r="391" s="69" customFormat="true" ht="10.5" hidden="false" customHeight="true" outlineLevel="0" collapsed="false">
      <c r="A391" s="39"/>
      <c r="B391" s="95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</row>
    <row r="392" s="69" customFormat="true" ht="10.5" hidden="false" customHeight="true" outlineLevel="0" collapsed="false">
      <c r="A392" s="39"/>
      <c r="B392" s="95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</row>
    <row r="393" s="69" customFormat="true" ht="10.5" hidden="false" customHeight="true" outlineLevel="0" collapsed="false">
      <c r="A393" s="39"/>
      <c r="B393" s="95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</row>
    <row r="394" s="69" customFormat="true" ht="10.5" hidden="false" customHeight="true" outlineLevel="0" collapsed="false">
      <c r="A394" s="39"/>
      <c r="B394" s="95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</row>
    <row r="395" s="69" customFormat="true" ht="10.5" hidden="false" customHeight="true" outlineLevel="0" collapsed="false">
      <c r="A395" s="39"/>
      <c r="B395" s="95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</row>
    <row r="396" s="69" customFormat="true" ht="10.5" hidden="false" customHeight="true" outlineLevel="0" collapsed="false">
      <c r="A396" s="39"/>
      <c r="B396" s="95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</row>
    <row r="397" s="69" customFormat="true" ht="10.5" hidden="false" customHeight="true" outlineLevel="0" collapsed="false">
      <c r="A397" s="39"/>
      <c r="B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</row>
    <row r="398" s="69" customFormat="true" ht="10.5" hidden="false" customHeight="true" outlineLevel="0" collapsed="false">
      <c r="A398" s="39"/>
      <c r="B398" s="95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</row>
    <row r="399" s="69" customFormat="true" ht="10.5" hidden="false" customHeight="true" outlineLevel="0" collapsed="false">
      <c r="A399" s="39"/>
      <c r="B399" s="95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</row>
    <row r="400" s="69" customFormat="true" ht="10.5" hidden="false" customHeight="true" outlineLevel="0" collapsed="false">
      <c r="A400" s="39"/>
      <c r="B400" s="95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</row>
    <row r="401" s="69" customFormat="true" ht="10.5" hidden="false" customHeight="true" outlineLevel="0" collapsed="false">
      <c r="A401" s="39"/>
      <c r="B401" s="95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</row>
    <row r="402" s="69" customFormat="true" ht="10.5" hidden="false" customHeight="true" outlineLevel="0" collapsed="false">
      <c r="A402" s="39"/>
      <c r="B402" s="95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</row>
    <row r="403" s="69" customFormat="true" ht="10.5" hidden="false" customHeight="true" outlineLevel="0" collapsed="false">
      <c r="A403" s="39"/>
      <c r="B403" s="95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</row>
    <row r="404" s="69" customFormat="true" ht="10.5" hidden="false" customHeight="true" outlineLevel="0" collapsed="false">
      <c r="A404" s="39"/>
      <c r="B404" s="95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  <c r="AE404" s="95"/>
      <c r="AF404" s="95"/>
    </row>
    <row r="405" s="69" customFormat="true" ht="10.5" hidden="false" customHeight="true" outlineLevel="0" collapsed="false">
      <c r="A405" s="39"/>
      <c r="B405" s="95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  <c r="AF405" s="95"/>
    </row>
    <row r="406" s="69" customFormat="true" ht="10.5" hidden="false" customHeight="true" outlineLevel="0" collapsed="false">
      <c r="A406" s="39"/>
      <c r="B406" s="95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  <c r="AE406" s="95"/>
      <c r="AF406" s="95"/>
    </row>
    <row r="407" s="69" customFormat="true" ht="10.5" hidden="false" customHeight="true" outlineLevel="0" collapsed="false">
      <c r="A407" s="39"/>
      <c r="B407" s="95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  <c r="AA407" s="95"/>
      <c r="AB407" s="95"/>
      <c r="AC407" s="95"/>
      <c r="AD407" s="95"/>
      <c r="AE407" s="95"/>
      <c r="AF407" s="95"/>
    </row>
    <row r="408" s="69" customFormat="true" ht="10.5" hidden="false" customHeight="true" outlineLevel="0" collapsed="false">
      <c r="A408" s="39"/>
      <c r="B408" s="95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  <c r="AA408" s="95"/>
      <c r="AB408" s="95"/>
      <c r="AC408" s="95"/>
      <c r="AD408" s="95"/>
      <c r="AE408" s="95"/>
      <c r="AF408" s="95"/>
    </row>
    <row r="409" s="69" customFormat="true" ht="10.5" hidden="false" customHeight="true" outlineLevel="0" collapsed="false">
      <c r="A409" s="39"/>
      <c r="B409" s="95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  <c r="AF409" s="95"/>
    </row>
    <row r="410" s="69" customFormat="true" ht="10.5" hidden="false" customHeight="true" outlineLevel="0" collapsed="false">
      <c r="A410" s="39"/>
      <c r="B410" s="95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  <c r="AA410" s="95"/>
      <c r="AB410" s="95"/>
      <c r="AC410" s="95"/>
      <c r="AD410" s="95"/>
      <c r="AE410" s="95"/>
      <c r="AF410" s="95"/>
    </row>
    <row r="411" s="69" customFormat="true" ht="10.5" hidden="false" customHeight="true" outlineLevel="0" collapsed="false">
      <c r="A411" s="39"/>
      <c r="B411" s="95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  <c r="AA411" s="95"/>
      <c r="AB411" s="95"/>
      <c r="AC411" s="95"/>
      <c r="AD411" s="95"/>
      <c r="AE411" s="95"/>
      <c r="AF411" s="95"/>
    </row>
    <row r="412" s="69" customFormat="true" ht="10.5" hidden="false" customHeight="true" outlineLevel="0" collapsed="false">
      <c r="A412" s="39"/>
      <c r="B412" s="95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95"/>
      <c r="AE412" s="95"/>
      <c r="AF412" s="95"/>
    </row>
    <row r="413" s="69" customFormat="true" ht="10.5" hidden="false" customHeight="true" outlineLevel="0" collapsed="false">
      <c r="A413" s="39"/>
      <c r="B413" s="95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  <c r="AA413" s="95"/>
      <c r="AB413" s="95"/>
      <c r="AC413" s="95"/>
      <c r="AD413" s="95"/>
      <c r="AE413" s="95"/>
      <c r="AF413" s="95"/>
    </row>
    <row r="414" s="69" customFormat="true" ht="10.5" hidden="false" customHeight="true" outlineLevel="0" collapsed="false">
      <c r="A414" s="39"/>
      <c r="B414" s="95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</row>
    <row r="415" s="69" customFormat="true" ht="10.5" hidden="false" customHeight="true" outlineLevel="0" collapsed="false">
      <c r="A415" s="39"/>
      <c r="B415" s="95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  <c r="AA415" s="95"/>
      <c r="AB415" s="95"/>
      <c r="AC415" s="95"/>
      <c r="AD415" s="95"/>
      <c r="AE415" s="95"/>
      <c r="AF415" s="95"/>
    </row>
    <row r="416" s="69" customFormat="true" ht="10.5" hidden="false" customHeight="true" outlineLevel="0" collapsed="false">
      <c r="A416" s="39"/>
      <c r="B416" s="95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  <c r="AA416" s="95"/>
      <c r="AB416" s="95"/>
      <c r="AC416" s="95"/>
      <c r="AD416" s="95"/>
      <c r="AE416" s="95"/>
      <c r="AF416" s="95"/>
    </row>
    <row r="417" s="69" customFormat="true" ht="10.5" hidden="false" customHeight="true" outlineLevel="0" collapsed="false">
      <c r="A417" s="39"/>
      <c r="B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  <c r="AA417" s="95"/>
      <c r="AB417" s="95"/>
      <c r="AC417" s="95"/>
      <c r="AD417" s="95"/>
      <c r="AE417" s="95"/>
      <c r="AF417" s="95"/>
    </row>
    <row r="418" s="69" customFormat="true" ht="10.5" hidden="false" customHeight="true" outlineLevel="0" collapsed="false">
      <c r="A418" s="39"/>
      <c r="B418" s="95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A418" s="95"/>
      <c r="AB418" s="95"/>
      <c r="AC418" s="95"/>
      <c r="AD418" s="95"/>
      <c r="AE418" s="95"/>
      <c r="AF418" s="95"/>
    </row>
    <row r="419" s="69" customFormat="true" ht="10.5" hidden="false" customHeight="true" outlineLevel="0" collapsed="false">
      <c r="A419" s="39"/>
      <c r="B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95"/>
      <c r="AB419" s="95"/>
      <c r="AC419" s="95"/>
      <c r="AD419" s="95"/>
      <c r="AE419" s="95"/>
      <c r="AF419" s="95"/>
    </row>
    <row r="420" s="69" customFormat="true" ht="10.5" hidden="false" customHeight="true" outlineLevel="0" collapsed="false">
      <c r="A420" s="39"/>
      <c r="B420" s="95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  <c r="AA420" s="95"/>
      <c r="AB420" s="95"/>
      <c r="AC420" s="95"/>
      <c r="AD420" s="95"/>
      <c r="AE420" s="95"/>
      <c r="AF420" s="95"/>
    </row>
    <row r="421" s="69" customFormat="true" ht="10.5" hidden="false" customHeight="true" outlineLevel="0" collapsed="false">
      <c r="A421" s="39"/>
      <c r="B421" s="95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  <c r="AA421" s="95"/>
      <c r="AB421" s="95"/>
      <c r="AC421" s="95"/>
      <c r="AD421" s="95"/>
      <c r="AE421" s="95"/>
      <c r="AF421" s="95"/>
    </row>
    <row r="422" s="69" customFormat="true" ht="10.5" hidden="false" customHeight="true" outlineLevel="0" collapsed="false">
      <c r="A422" s="39"/>
      <c r="B422" s="95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  <c r="AA422" s="95"/>
      <c r="AB422" s="95"/>
      <c r="AC422" s="95"/>
      <c r="AD422" s="95"/>
      <c r="AE422" s="95"/>
      <c r="AF422" s="95"/>
    </row>
    <row r="423" s="69" customFormat="true" ht="10.5" hidden="false" customHeight="true" outlineLevel="0" collapsed="false">
      <c r="A423" s="39"/>
      <c r="B423" s="95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95"/>
      <c r="AE423" s="95"/>
      <c r="AF423" s="95"/>
    </row>
    <row r="424" s="69" customFormat="true" ht="10.5" hidden="false" customHeight="true" outlineLevel="0" collapsed="false">
      <c r="A424" s="39"/>
      <c r="B424" s="95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  <c r="AA424" s="95"/>
      <c r="AB424" s="95"/>
      <c r="AC424" s="95"/>
      <c r="AD424" s="95"/>
      <c r="AE424" s="95"/>
      <c r="AF424" s="95"/>
    </row>
    <row r="425" s="69" customFormat="true" ht="10.5" hidden="false" customHeight="true" outlineLevel="0" collapsed="false">
      <c r="A425" s="39"/>
      <c r="B425" s="95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  <c r="AA425" s="95"/>
      <c r="AB425" s="95"/>
      <c r="AC425" s="95"/>
      <c r="AD425" s="95"/>
      <c r="AE425" s="95"/>
      <c r="AF425" s="95"/>
    </row>
    <row r="426" s="69" customFormat="true" ht="10.5" hidden="false" customHeight="true" outlineLevel="0" collapsed="false">
      <c r="A426" s="39"/>
      <c r="B426" s="95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  <c r="AA426" s="95"/>
      <c r="AB426" s="95"/>
      <c r="AC426" s="95"/>
      <c r="AD426" s="95"/>
      <c r="AE426" s="95"/>
      <c r="AF426" s="95"/>
    </row>
    <row r="427" s="69" customFormat="true" ht="10.5" hidden="false" customHeight="true" outlineLevel="0" collapsed="false">
      <c r="A427" s="39"/>
      <c r="B427" s="95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  <c r="AA427" s="95"/>
      <c r="AB427" s="95"/>
      <c r="AC427" s="95"/>
      <c r="AD427" s="95"/>
      <c r="AE427" s="95"/>
      <c r="AF427" s="95"/>
    </row>
    <row r="428" s="69" customFormat="true" ht="10.5" hidden="false" customHeight="true" outlineLevel="0" collapsed="false">
      <c r="A428" s="39"/>
      <c r="B428" s="95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  <c r="AA428" s="95"/>
      <c r="AB428" s="95"/>
      <c r="AC428" s="95"/>
      <c r="AD428" s="95"/>
      <c r="AE428" s="95"/>
      <c r="AF428" s="95"/>
    </row>
    <row r="429" s="69" customFormat="true" ht="10.5" hidden="false" customHeight="true" outlineLevel="0" collapsed="false">
      <c r="A429" s="39"/>
      <c r="B429" s="95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  <c r="AA429" s="95"/>
      <c r="AB429" s="95"/>
      <c r="AC429" s="95"/>
      <c r="AD429" s="95"/>
      <c r="AE429" s="95"/>
      <c r="AF429" s="95"/>
    </row>
    <row r="430" s="69" customFormat="true" ht="10.5" hidden="false" customHeight="true" outlineLevel="0" collapsed="false">
      <c r="A430" s="39"/>
      <c r="B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  <c r="AA430" s="95"/>
      <c r="AB430" s="95"/>
      <c r="AC430" s="95"/>
      <c r="AD430" s="95"/>
      <c r="AE430" s="95"/>
      <c r="AF430" s="95"/>
    </row>
    <row r="431" s="69" customFormat="true" ht="10.5" hidden="false" customHeight="true" outlineLevel="0" collapsed="false">
      <c r="A431" s="39"/>
      <c r="B431" s="95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  <c r="AA431" s="95"/>
      <c r="AB431" s="95"/>
      <c r="AC431" s="95"/>
      <c r="AD431" s="95"/>
      <c r="AE431" s="95"/>
      <c r="AF431" s="95"/>
    </row>
    <row r="432" s="69" customFormat="true" ht="10.5" hidden="false" customHeight="true" outlineLevel="0" collapsed="false">
      <c r="A432" s="39"/>
      <c r="B432" s="95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  <c r="AA432" s="95"/>
      <c r="AB432" s="95"/>
      <c r="AC432" s="95"/>
      <c r="AD432" s="95"/>
      <c r="AE432" s="95"/>
      <c r="AF432" s="95"/>
    </row>
    <row r="433" s="69" customFormat="true" ht="10.5" hidden="false" customHeight="true" outlineLevel="0" collapsed="false">
      <c r="A433" s="39"/>
      <c r="B433" s="95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  <c r="AA433" s="95"/>
      <c r="AB433" s="95"/>
      <c r="AC433" s="95"/>
      <c r="AD433" s="95"/>
      <c r="AE433" s="95"/>
      <c r="AF433" s="95"/>
    </row>
    <row r="434" s="69" customFormat="true" ht="10.5" hidden="false" customHeight="true" outlineLevel="0" collapsed="false">
      <c r="A434" s="39"/>
      <c r="B434" s="95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  <c r="AA434" s="95"/>
      <c r="AB434" s="95"/>
      <c r="AC434" s="95"/>
      <c r="AD434" s="95"/>
      <c r="AE434" s="95"/>
      <c r="AF434" s="95"/>
    </row>
    <row r="435" s="69" customFormat="true" ht="10.5" hidden="false" customHeight="true" outlineLevel="0" collapsed="false">
      <c r="A435" s="39"/>
      <c r="B435" s="95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  <c r="AA435" s="95"/>
      <c r="AB435" s="95"/>
      <c r="AC435" s="95"/>
      <c r="AD435" s="95"/>
      <c r="AE435" s="95"/>
      <c r="AF435" s="95"/>
    </row>
    <row r="436" s="69" customFormat="true" ht="10.5" hidden="false" customHeight="true" outlineLevel="0" collapsed="false">
      <c r="A436" s="39"/>
      <c r="B436" s="95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  <c r="AA436" s="95"/>
      <c r="AB436" s="95"/>
      <c r="AC436" s="95"/>
      <c r="AD436" s="95"/>
      <c r="AE436" s="95"/>
      <c r="AF436" s="95"/>
    </row>
    <row r="437" s="69" customFormat="true" ht="10.5" hidden="false" customHeight="true" outlineLevel="0" collapsed="false">
      <c r="A437" s="39"/>
      <c r="B437" s="95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  <c r="AA437" s="95"/>
      <c r="AB437" s="95"/>
      <c r="AC437" s="95"/>
      <c r="AD437" s="95"/>
      <c r="AE437" s="95"/>
      <c r="AF437" s="95"/>
    </row>
    <row r="438" s="69" customFormat="true" ht="10.5" hidden="false" customHeight="true" outlineLevel="0" collapsed="false">
      <c r="A438" s="39"/>
      <c r="B438" s="95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</row>
    <row r="439" s="69" customFormat="true" ht="10.5" hidden="false" customHeight="true" outlineLevel="0" collapsed="false">
      <c r="A439" s="39"/>
      <c r="B439" s="95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  <c r="AA439" s="95"/>
      <c r="AB439" s="95"/>
      <c r="AC439" s="95"/>
      <c r="AD439" s="95"/>
      <c r="AE439" s="95"/>
      <c r="AF439" s="95"/>
    </row>
    <row r="440" s="69" customFormat="true" ht="10.5" hidden="false" customHeight="true" outlineLevel="0" collapsed="false">
      <c r="A440" s="39"/>
      <c r="B440" s="95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  <c r="AA440" s="95"/>
      <c r="AB440" s="95"/>
      <c r="AC440" s="95"/>
      <c r="AD440" s="95"/>
      <c r="AE440" s="95"/>
      <c r="AF440" s="95"/>
    </row>
    <row r="441" s="69" customFormat="true" ht="10.5" hidden="false" customHeight="true" outlineLevel="0" collapsed="false">
      <c r="A441" s="39"/>
      <c r="B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  <c r="AA441" s="95"/>
      <c r="AB441" s="95"/>
      <c r="AC441" s="95"/>
      <c r="AD441" s="95"/>
      <c r="AE441" s="95"/>
      <c r="AF441" s="95"/>
    </row>
    <row r="442" s="69" customFormat="true" ht="10.5" hidden="false" customHeight="true" outlineLevel="0" collapsed="false">
      <c r="A442" s="39"/>
      <c r="B442" s="95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  <c r="AA442" s="95"/>
      <c r="AB442" s="95"/>
      <c r="AC442" s="95"/>
      <c r="AD442" s="95"/>
      <c r="AE442" s="95"/>
      <c r="AF442" s="95"/>
    </row>
    <row r="443" s="69" customFormat="true" ht="10.5" hidden="false" customHeight="true" outlineLevel="0" collapsed="false">
      <c r="A443" s="39"/>
      <c r="B443" s="95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  <c r="AA443" s="95"/>
      <c r="AB443" s="95"/>
      <c r="AC443" s="95"/>
      <c r="AD443" s="95"/>
      <c r="AE443" s="95"/>
      <c r="AF443" s="95"/>
    </row>
    <row r="444" s="69" customFormat="true" ht="10.5" hidden="false" customHeight="true" outlineLevel="0" collapsed="false">
      <c r="A444" s="39"/>
      <c r="B444" s="95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  <c r="AA444" s="95"/>
      <c r="AB444" s="95"/>
      <c r="AC444" s="95"/>
      <c r="AD444" s="95"/>
      <c r="AE444" s="95"/>
      <c r="AF444" s="95"/>
    </row>
    <row r="445" s="69" customFormat="true" ht="10.5" hidden="false" customHeight="true" outlineLevel="0" collapsed="false">
      <c r="A445" s="39"/>
      <c r="B445" s="95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  <c r="AA445" s="95"/>
      <c r="AB445" s="95"/>
      <c r="AC445" s="95"/>
      <c r="AD445" s="95"/>
      <c r="AE445" s="95"/>
      <c r="AF445" s="95"/>
    </row>
    <row r="446" s="69" customFormat="true" ht="10.5" hidden="false" customHeight="true" outlineLevel="0" collapsed="false">
      <c r="A446" s="39"/>
      <c r="B446" s="95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  <c r="AA446" s="95"/>
      <c r="AB446" s="95"/>
      <c r="AC446" s="95"/>
      <c r="AD446" s="95"/>
      <c r="AE446" s="95"/>
      <c r="AF446" s="95"/>
    </row>
    <row r="447" s="69" customFormat="true" ht="10.5" hidden="false" customHeight="true" outlineLevel="0" collapsed="false">
      <c r="A447" s="39"/>
      <c r="B447" s="95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  <c r="AA447" s="95"/>
      <c r="AB447" s="95"/>
      <c r="AC447" s="95"/>
      <c r="AD447" s="95"/>
      <c r="AE447" s="95"/>
      <c r="AF447" s="95"/>
    </row>
    <row r="448" s="69" customFormat="true" ht="10.5" hidden="false" customHeight="true" outlineLevel="0" collapsed="false">
      <c r="A448" s="39"/>
      <c r="B448" s="95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  <c r="AA448" s="95"/>
      <c r="AB448" s="95"/>
      <c r="AC448" s="95"/>
      <c r="AD448" s="95"/>
      <c r="AE448" s="95"/>
      <c r="AF448" s="95"/>
    </row>
    <row r="449" s="69" customFormat="true" ht="10.5" hidden="false" customHeight="true" outlineLevel="0" collapsed="false">
      <c r="A449" s="39"/>
      <c r="B449" s="95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  <c r="AA449" s="95"/>
      <c r="AB449" s="95"/>
      <c r="AC449" s="95"/>
      <c r="AD449" s="95"/>
      <c r="AE449" s="95"/>
      <c r="AF449" s="95"/>
    </row>
    <row r="450" s="69" customFormat="true" ht="10.5" hidden="false" customHeight="true" outlineLevel="0" collapsed="false">
      <c r="A450" s="39"/>
      <c r="B450" s="95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  <c r="AA450" s="95"/>
      <c r="AB450" s="95"/>
      <c r="AC450" s="95"/>
      <c r="AD450" s="95"/>
      <c r="AE450" s="95"/>
      <c r="AF450" s="95"/>
    </row>
    <row r="451" s="69" customFormat="true" ht="10.5" hidden="false" customHeight="true" outlineLevel="0" collapsed="false">
      <c r="A451" s="39"/>
      <c r="B451" s="95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</row>
    <row r="452" s="69" customFormat="true" ht="10.5" hidden="false" customHeight="true" outlineLevel="0" collapsed="false">
      <c r="A452" s="39"/>
      <c r="B452" s="95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</row>
    <row r="453" s="69" customFormat="true" ht="10.5" hidden="false" customHeight="true" outlineLevel="0" collapsed="false">
      <c r="A453" s="39"/>
      <c r="B453" s="95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  <c r="AA453" s="95"/>
      <c r="AB453" s="95"/>
      <c r="AC453" s="95"/>
      <c r="AD453" s="95"/>
      <c r="AE453" s="95"/>
      <c r="AF453" s="95"/>
    </row>
    <row r="454" s="69" customFormat="true" ht="10.5" hidden="false" customHeight="true" outlineLevel="0" collapsed="false">
      <c r="A454" s="39"/>
      <c r="B454" s="95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  <c r="AA454" s="95"/>
      <c r="AB454" s="95"/>
      <c r="AC454" s="95"/>
      <c r="AD454" s="95"/>
      <c r="AE454" s="95"/>
      <c r="AF454" s="95"/>
    </row>
    <row r="455" s="69" customFormat="true" ht="10.5" hidden="false" customHeight="true" outlineLevel="0" collapsed="false">
      <c r="A455" s="39"/>
      <c r="B455" s="95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  <c r="AA455" s="95"/>
      <c r="AB455" s="95"/>
      <c r="AC455" s="95"/>
      <c r="AD455" s="95"/>
      <c r="AE455" s="95"/>
      <c r="AF455" s="95"/>
    </row>
    <row r="456" s="69" customFormat="true" ht="10.5" hidden="false" customHeight="true" outlineLevel="0" collapsed="false">
      <c r="A456" s="39"/>
      <c r="B456" s="95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  <c r="AA456" s="95"/>
      <c r="AB456" s="95"/>
      <c r="AC456" s="95"/>
      <c r="AD456" s="95"/>
      <c r="AE456" s="95"/>
      <c r="AF456" s="95"/>
    </row>
    <row r="457" s="69" customFormat="true" ht="10.5" hidden="false" customHeight="true" outlineLevel="0" collapsed="false">
      <c r="A457" s="39"/>
      <c r="B457" s="95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  <c r="AA457" s="95"/>
      <c r="AB457" s="95"/>
      <c r="AC457" s="95"/>
      <c r="AD457" s="95"/>
      <c r="AE457" s="95"/>
      <c r="AF457" s="95"/>
    </row>
    <row r="458" s="69" customFormat="true" ht="10.5" hidden="false" customHeight="true" outlineLevel="0" collapsed="false">
      <c r="A458" s="39"/>
      <c r="B458" s="95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  <c r="AA458" s="95"/>
      <c r="AB458" s="95"/>
      <c r="AC458" s="95"/>
      <c r="AD458" s="95"/>
      <c r="AE458" s="95"/>
      <c r="AF458" s="95"/>
    </row>
    <row r="459" s="69" customFormat="true" ht="10.5" hidden="false" customHeight="true" outlineLevel="0" collapsed="false">
      <c r="A459" s="39"/>
      <c r="B459" s="95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  <c r="AB459" s="95"/>
      <c r="AC459" s="95"/>
      <c r="AD459" s="95"/>
      <c r="AE459" s="95"/>
      <c r="AF459" s="95"/>
    </row>
    <row r="460" s="69" customFormat="true" ht="10.5" hidden="false" customHeight="true" outlineLevel="0" collapsed="false">
      <c r="A460" s="39"/>
      <c r="B460" s="95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95"/>
      <c r="AB460" s="95"/>
      <c r="AC460" s="95"/>
      <c r="AD460" s="95"/>
      <c r="AE460" s="95"/>
      <c r="AF460" s="95"/>
    </row>
    <row r="461" s="69" customFormat="true" ht="10.5" hidden="false" customHeight="true" outlineLevel="0" collapsed="false">
      <c r="A461" s="39"/>
      <c r="B461" s="95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  <c r="AF461" s="95"/>
    </row>
    <row r="462" s="69" customFormat="true" ht="10.5" hidden="false" customHeight="true" outlineLevel="0" collapsed="false">
      <c r="A462" s="39"/>
      <c r="B462" s="95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95"/>
      <c r="AB462" s="95"/>
      <c r="AC462" s="95"/>
      <c r="AD462" s="95"/>
      <c r="AE462" s="95"/>
      <c r="AF462" s="95"/>
    </row>
    <row r="463" s="69" customFormat="true" ht="10.5" hidden="false" customHeight="true" outlineLevel="0" collapsed="false">
      <c r="A463" s="39"/>
      <c r="B463" s="95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95"/>
      <c r="AE463" s="95"/>
      <c r="AF463" s="95"/>
    </row>
    <row r="464" s="69" customFormat="true" ht="10.5" hidden="false" customHeight="true" outlineLevel="0" collapsed="false">
      <c r="A464" s="39"/>
      <c r="B464" s="95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  <c r="AC464" s="95"/>
      <c r="AD464" s="95"/>
      <c r="AE464" s="95"/>
      <c r="AF464" s="95"/>
    </row>
    <row r="465" s="69" customFormat="true" ht="10.5" hidden="false" customHeight="true" outlineLevel="0" collapsed="false">
      <c r="A465" s="39"/>
      <c r="B465" s="95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95"/>
      <c r="AD465" s="95"/>
      <c r="AE465" s="95"/>
      <c r="AF465" s="95"/>
    </row>
    <row r="466" s="69" customFormat="true" ht="10.5" hidden="false" customHeight="true" outlineLevel="0" collapsed="false">
      <c r="A466" s="39"/>
      <c r="B466" s="95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  <c r="AA466" s="95"/>
      <c r="AB466" s="95"/>
      <c r="AC466" s="95"/>
      <c r="AD466" s="95"/>
      <c r="AE466" s="95"/>
      <c r="AF466" s="95"/>
    </row>
    <row r="467" s="69" customFormat="true" ht="10.5" hidden="false" customHeight="true" outlineLevel="0" collapsed="false">
      <c r="A467" s="39"/>
      <c r="B467" s="95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</row>
    <row r="468" s="69" customFormat="true" ht="10.5" hidden="false" customHeight="true" outlineLevel="0" collapsed="false">
      <c r="A468" s="39"/>
      <c r="B468" s="95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  <c r="AF468" s="95"/>
    </row>
    <row r="469" s="69" customFormat="true" ht="10.5" hidden="false" customHeight="true" outlineLevel="0" collapsed="false">
      <c r="A469" s="39"/>
      <c r="B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</row>
    <row r="470" s="69" customFormat="true" ht="10.5" hidden="false" customHeight="true" outlineLevel="0" collapsed="false">
      <c r="A470" s="39"/>
      <c r="B470" s="95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  <c r="AF470" s="95"/>
    </row>
    <row r="471" s="69" customFormat="true" ht="10.5" hidden="false" customHeight="true" outlineLevel="0" collapsed="false">
      <c r="A471" s="39"/>
      <c r="B471" s="95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  <c r="AE471" s="95"/>
      <c r="AF471" s="95"/>
    </row>
    <row r="472" s="69" customFormat="true" ht="10.5" hidden="false" customHeight="true" outlineLevel="0" collapsed="false">
      <c r="A472" s="39"/>
      <c r="B472" s="95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  <c r="AE472" s="95"/>
      <c r="AF472" s="95"/>
    </row>
    <row r="473" s="69" customFormat="true" ht="10.5" hidden="false" customHeight="true" outlineLevel="0" collapsed="false">
      <c r="A473" s="39"/>
      <c r="B473" s="95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</row>
    <row r="474" s="69" customFormat="true" ht="10.5" hidden="false" customHeight="true" outlineLevel="0" collapsed="false">
      <c r="A474" s="39"/>
      <c r="B474" s="95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</row>
    <row r="475" s="69" customFormat="true" ht="10.5" hidden="false" customHeight="true" outlineLevel="0" collapsed="false">
      <c r="A475" s="39"/>
      <c r="B475" s="95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</row>
    <row r="476" s="69" customFormat="true" ht="10.5" hidden="false" customHeight="true" outlineLevel="0" collapsed="false">
      <c r="A476" s="39"/>
      <c r="B476" s="95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  <c r="AF476" s="95"/>
    </row>
    <row r="477" s="69" customFormat="true" ht="10.5" hidden="false" customHeight="true" outlineLevel="0" collapsed="false">
      <c r="A477" s="39"/>
      <c r="B477" s="95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  <c r="AE477" s="95"/>
      <c r="AF477" s="95"/>
    </row>
    <row r="478" s="69" customFormat="true" ht="10.5" hidden="false" customHeight="true" outlineLevel="0" collapsed="false">
      <c r="A478" s="39"/>
      <c r="B478" s="95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95"/>
      <c r="AE478" s="95"/>
      <c r="AF478" s="95"/>
    </row>
    <row r="479" s="69" customFormat="true" ht="10.5" hidden="false" customHeight="true" outlineLevel="0" collapsed="false">
      <c r="A479" s="39"/>
      <c r="B479" s="95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95"/>
      <c r="AE479" s="95"/>
      <c r="AF479" s="95"/>
    </row>
    <row r="480" s="69" customFormat="true" ht="10.5" hidden="false" customHeight="true" outlineLevel="0" collapsed="false">
      <c r="A480" s="39"/>
      <c r="B480" s="95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  <c r="AF480" s="95"/>
    </row>
    <row r="481" s="69" customFormat="true" ht="10.5" hidden="false" customHeight="true" outlineLevel="0" collapsed="false">
      <c r="A481" s="39"/>
      <c r="B481" s="95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95"/>
      <c r="AE481" s="95"/>
      <c r="AF481" s="95"/>
    </row>
    <row r="482" s="69" customFormat="true" ht="10.5" hidden="false" customHeight="true" outlineLevel="0" collapsed="false">
      <c r="A482" s="39"/>
      <c r="B482" s="95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5"/>
      <c r="AB482" s="95"/>
      <c r="AC482" s="95"/>
      <c r="AD482" s="95"/>
      <c r="AE482" s="95"/>
      <c r="AF482" s="95"/>
    </row>
    <row r="483" s="69" customFormat="true" ht="10.5" hidden="false" customHeight="true" outlineLevel="0" collapsed="false">
      <c r="A483" s="39"/>
      <c r="B483" s="95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  <c r="AB483" s="95"/>
      <c r="AC483" s="95"/>
      <c r="AD483" s="95"/>
      <c r="AE483" s="95"/>
      <c r="AF483" s="95"/>
    </row>
    <row r="484" s="69" customFormat="true" ht="10.5" hidden="false" customHeight="true" outlineLevel="0" collapsed="false">
      <c r="A484" s="39"/>
      <c r="B484" s="95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  <c r="AA484" s="95"/>
      <c r="AB484" s="95"/>
      <c r="AC484" s="95"/>
      <c r="AD484" s="95"/>
      <c r="AE484" s="95"/>
      <c r="AF484" s="95"/>
    </row>
    <row r="485" s="69" customFormat="true" ht="10.5" hidden="false" customHeight="true" outlineLevel="0" collapsed="false">
      <c r="A485" s="39"/>
      <c r="B485" s="95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95"/>
      <c r="AB485" s="95"/>
      <c r="AC485" s="95"/>
      <c r="AD485" s="95"/>
      <c r="AE485" s="95"/>
      <c r="AF485" s="95"/>
    </row>
    <row r="486" s="69" customFormat="true" ht="10.5" hidden="false" customHeight="true" outlineLevel="0" collapsed="false">
      <c r="A486" s="39"/>
      <c r="B486" s="95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  <c r="AA486" s="95"/>
      <c r="AB486" s="95"/>
      <c r="AC486" s="95"/>
      <c r="AD486" s="95"/>
      <c r="AE486" s="95"/>
      <c r="AF486" s="95"/>
    </row>
    <row r="487" s="69" customFormat="true" ht="10.5" hidden="false" customHeight="true" outlineLevel="0" collapsed="false">
      <c r="A487" s="39"/>
      <c r="B487" s="95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95"/>
      <c r="AB487" s="95"/>
      <c r="AC487" s="95"/>
      <c r="AD487" s="95"/>
      <c r="AE487" s="95"/>
      <c r="AF487" s="95"/>
    </row>
    <row r="488" s="69" customFormat="true" ht="10.5" hidden="false" customHeight="true" outlineLevel="0" collapsed="false">
      <c r="A488" s="39"/>
      <c r="B488" s="95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95"/>
      <c r="AD488" s="95"/>
      <c r="AE488" s="95"/>
      <c r="AF488" s="95"/>
    </row>
    <row r="489" s="69" customFormat="true" ht="10.5" hidden="false" customHeight="true" outlineLevel="0" collapsed="false">
      <c r="A489" s="39"/>
      <c r="B489" s="95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  <c r="AB489" s="95"/>
      <c r="AC489" s="95"/>
      <c r="AD489" s="95"/>
      <c r="AE489" s="95"/>
      <c r="AF489" s="95"/>
    </row>
    <row r="490" s="69" customFormat="true" ht="10.5" hidden="false" customHeight="true" outlineLevel="0" collapsed="false">
      <c r="A490" s="39"/>
      <c r="B490" s="95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  <c r="AB490" s="95"/>
      <c r="AC490" s="95"/>
      <c r="AD490" s="95"/>
      <c r="AE490" s="95"/>
      <c r="AF490" s="95"/>
    </row>
    <row r="491" s="69" customFormat="true" ht="10.5" hidden="false" customHeight="true" outlineLevel="0" collapsed="false">
      <c r="A491" s="39"/>
      <c r="B491" s="95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  <c r="AA491" s="95"/>
      <c r="AB491" s="95"/>
      <c r="AC491" s="95"/>
      <c r="AD491" s="95"/>
      <c r="AE491" s="95"/>
      <c r="AF491" s="95"/>
    </row>
    <row r="492" s="69" customFormat="true" ht="10.5" hidden="false" customHeight="true" outlineLevel="0" collapsed="false">
      <c r="A492" s="39"/>
      <c r="B492" s="95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  <c r="AB492" s="95"/>
      <c r="AC492" s="95"/>
      <c r="AD492" s="95"/>
      <c r="AE492" s="95"/>
      <c r="AF492" s="95"/>
    </row>
    <row r="493" s="69" customFormat="true" ht="10.5" hidden="false" customHeight="true" outlineLevel="0" collapsed="false">
      <c r="A493" s="39"/>
      <c r="B493" s="95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  <c r="AA493" s="95"/>
      <c r="AB493" s="95"/>
      <c r="AC493" s="95"/>
      <c r="AD493" s="95"/>
      <c r="AE493" s="95"/>
      <c r="AF493" s="95"/>
    </row>
    <row r="494" s="69" customFormat="true" ht="10.5" hidden="false" customHeight="true" outlineLevel="0" collapsed="false">
      <c r="A494" s="39"/>
      <c r="B494" s="95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  <c r="AC494" s="95"/>
      <c r="AD494" s="95"/>
      <c r="AE494" s="95"/>
      <c r="AF494" s="95"/>
    </row>
    <row r="495" s="69" customFormat="true" ht="10.5" hidden="false" customHeight="true" outlineLevel="0" collapsed="false">
      <c r="A495" s="39"/>
      <c r="B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95"/>
      <c r="AB495" s="95"/>
      <c r="AC495" s="95"/>
      <c r="AD495" s="95"/>
      <c r="AE495" s="95"/>
      <c r="AF495" s="95"/>
    </row>
    <row r="496" s="69" customFormat="true" ht="10.5" hidden="false" customHeight="true" outlineLevel="0" collapsed="false">
      <c r="A496" s="39"/>
      <c r="B496" s="95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95"/>
      <c r="AB496" s="95"/>
      <c r="AC496" s="95"/>
      <c r="AD496" s="95"/>
      <c r="AE496" s="95"/>
      <c r="AF496" s="95"/>
    </row>
    <row r="497" s="69" customFormat="true" ht="10.5" hidden="false" customHeight="true" outlineLevel="0" collapsed="false">
      <c r="A497" s="39"/>
      <c r="B497" s="95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95"/>
      <c r="AD497" s="95"/>
      <c r="AE497" s="95"/>
      <c r="AF497" s="95"/>
    </row>
    <row r="498" s="69" customFormat="true" ht="10.5" hidden="false" customHeight="true" outlineLevel="0" collapsed="false">
      <c r="A498" s="39"/>
      <c r="B498" s="95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  <c r="AC498" s="95"/>
      <c r="AD498" s="95"/>
      <c r="AE498" s="95"/>
      <c r="AF498" s="95"/>
    </row>
    <row r="499" s="69" customFormat="true" ht="10.5" hidden="false" customHeight="true" outlineLevel="0" collapsed="false">
      <c r="A499" s="39"/>
      <c r="B499" s="95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  <c r="AB499" s="95"/>
      <c r="AC499" s="95"/>
      <c r="AD499" s="95"/>
      <c r="AE499" s="95"/>
      <c r="AF499" s="95"/>
    </row>
    <row r="500" s="69" customFormat="true" ht="10.5" hidden="false" customHeight="true" outlineLevel="0" collapsed="false">
      <c r="A500" s="39"/>
      <c r="B500" s="95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95"/>
      <c r="AB500" s="95"/>
      <c r="AC500" s="95"/>
      <c r="AD500" s="95"/>
      <c r="AE500" s="95"/>
      <c r="AF500" s="95"/>
    </row>
    <row r="501" s="69" customFormat="true" ht="10.5" hidden="false" customHeight="true" outlineLevel="0" collapsed="false">
      <c r="A501" s="39"/>
      <c r="B501" s="95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95"/>
      <c r="AB501" s="95"/>
      <c r="AC501" s="95"/>
      <c r="AD501" s="95"/>
      <c r="AE501" s="95"/>
      <c r="AF501" s="95"/>
    </row>
    <row r="502" s="69" customFormat="true" ht="10.5" hidden="false" customHeight="true" outlineLevel="0" collapsed="false">
      <c r="A502" s="39"/>
      <c r="B502" s="95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  <c r="AB502" s="95"/>
      <c r="AC502" s="95"/>
      <c r="AD502" s="95"/>
      <c r="AE502" s="95"/>
      <c r="AF502" s="95"/>
    </row>
    <row r="503" s="69" customFormat="true" ht="10.5" hidden="false" customHeight="true" outlineLevel="0" collapsed="false">
      <c r="A503" s="39"/>
      <c r="B503" s="95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  <c r="AC503" s="95"/>
      <c r="AD503" s="95"/>
      <c r="AE503" s="95"/>
      <c r="AF503" s="95"/>
    </row>
    <row r="504" s="69" customFormat="true" ht="10.5" hidden="false" customHeight="true" outlineLevel="0" collapsed="false">
      <c r="A504" s="39"/>
      <c r="B504" s="95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  <c r="AC504" s="95"/>
      <c r="AD504" s="95"/>
      <c r="AE504" s="95"/>
      <c r="AF504" s="95"/>
    </row>
    <row r="505" s="69" customFormat="true" ht="10.5" hidden="false" customHeight="true" outlineLevel="0" collapsed="false">
      <c r="A505" s="39"/>
      <c r="B505" s="95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  <c r="AC505" s="95"/>
      <c r="AD505" s="95"/>
      <c r="AE505" s="95"/>
      <c r="AF505" s="95"/>
    </row>
    <row r="506" s="69" customFormat="true" ht="10.5" hidden="false" customHeight="true" outlineLevel="0" collapsed="false">
      <c r="A506" s="39"/>
      <c r="B506" s="95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95"/>
      <c r="AE506" s="95"/>
      <c r="AF506" s="95"/>
    </row>
    <row r="507" s="69" customFormat="true" ht="10.5" hidden="false" customHeight="true" outlineLevel="0" collapsed="false">
      <c r="A507" s="39"/>
      <c r="B507" s="95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95"/>
      <c r="AD507" s="95"/>
      <c r="AE507" s="95"/>
      <c r="AF507" s="95"/>
    </row>
    <row r="508" s="69" customFormat="true" ht="10.5" hidden="false" customHeight="true" outlineLevel="0" collapsed="false">
      <c r="A508" s="39"/>
      <c r="B508" s="95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  <c r="AC508" s="95"/>
      <c r="AD508" s="95"/>
      <c r="AE508" s="95"/>
      <c r="AF508" s="95"/>
    </row>
    <row r="509" s="69" customFormat="true" ht="10.5" hidden="false" customHeight="true" outlineLevel="0" collapsed="false">
      <c r="A509" s="39"/>
      <c r="B509" s="95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95"/>
      <c r="AE509" s="95"/>
      <c r="AF509" s="95"/>
    </row>
    <row r="510" s="69" customFormat="true" ht="10.5" hidden="false" customHeight="true" outlineLevel="0" collapsed="false">
      <c r="A510" s="39"/>
      <c r="B510" s="95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95"/>
      <c r="AE510" s="95"/>
      <c r="AF510" s="95"/>
    </row>
    <row r="511" s="69" customFormat="true" ht="10.5" hidden="false" customHeight="true" outlineLevel="0" collapsed="false">
      <c r="A511" s="39"/>
      <c r="B511" s="95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95"/>
      <c r="AE511" s="95"/>
      <c r="AF511" s="95"/>
    </row>
    <row r="512" s="69" customFormat="true" ht="10.5" hidden="false" customHeight="true" outlineLevel="0" collapsed="false">
      <c r="A512" s="39"/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  <c r="AD512" s="95"/>
      <c r="AE512" s="95"/>
      <c r="AF512" s="95"/>
    </row>
    <row r="513" s="69" customFormat="true" ht="10.5" hidden="false" customHeight="true" outlineLevel="0" collapsed="false">
      <c r="A513" s="39"/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  <c r="AD513" s="95"/>
      <c r="AE513" s="95"/>
      <c r="AF513" s="95"/>
    </row>
    <row r="514" s="69" customFormat="true" ht="10.5" hidden="false" customHeight="true" outlineLevel="0" collapsed="false">
      <c r="A514" s="39"/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  <c r="AD514" s="95"/>
      <c r="AE514" s="95"/>
      <c r="AF514" s="95"/>
    </row>
    <row r="515" s="69" customFormat="true" ht="10.5" hidden="false" customHeight="true" outlineLevel="0" collapsed="false">
      <c r="A515" s="39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  <c r="AD515" s="95"/>
      <c r="AE515" s="95"/>
      <c r="AF515" s="95"/>
    </row>
    <row r="516" s="69" customFormat="true" ht="10.5" hidden="false" customHeight="true" outlineLevel="0" collapsed="false">
      <c r="A516" s="39"/>
      <c r="B516" s="95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  <c r="AE516" s="95"/>
      <c r="AF516" s="95"/>
    </row>
    <row r="517" s="69" customFormat="true" ht="10.5" hidden="false" customHeight="true" outlineLevel="0" collapsed="false">
      <c r="A517" s="39"/>
      <c r="B517" s="95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95"/>
      <c r="AE517" s="95"/>
      <c r="AF517" s="95"/>
    </row>
    <row r="518" s="69" customFormat="true" ht="10.5" hidden="false" customHeight="true" outlineLevel="0" collapsed="false">
      <c r="A518" s="39"/>
      <c r="B518" s="95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  <c r="AC518" s="95"/>
      <c r="AD518" s="95"/>
      <c r="AE518" s="95"/>
      <c r="AF518" s="95"/>
    </row>
    <row r="519" s="69" customFormat="true" ht="10.5" hidden="false" customHeight="true" outlineLevel="0" collapsed="false">
      <c r="A519" s="39"/>
      <c r="B519" s="95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95"/>
      <c r="AD519" s="95"/>
      <c r="AE519" s="95"/>
      <c r="AF519" s="95"/>
    </row>
    <row r="520" s="69" customFormat="true" ht="10.5" hidden="false" customHeight="true" outlineLevel="0" collapsed="false">
      <c r="A520" s="39"/>
      <c r="B520" s="95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  <c r="AC520" s="95"/>
      <c r="AD520" s="95"/>
      <c r="AE520" s="95"/>
      <c r="AF520" s="95"/>
    </row>
    <row r="521" s="69" customFormat="true" ht="10.5" hidden="false" customHeight="true" outlineLevel="0" collapsed="false">
      <c r="A521" s="39"/>
      <c r="B521" s="95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  <c r="AC521" s="95"/>
      <c r="AD521" s="95"/>
      <c r="AE521" s="95"/>
      <c r="AF521" s="95"/>
    </row>
    <row r="522" s="69" customFormat="true" ht="10.5" hidden="false" customHeight="true" outlineLevel="0" collapsed="false">
      <c r="A522" s="39"/>
      <c r="B522" s="95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95"/>
      <c r="AD522" s="95"/>
      <c r="AE522" s="95"/>
      <c r="AF522" s="95"/>
    </row>
    <row r="523" s="69" customFormat="true" ht="10.5" hidden="false" customHeight="true" outlineLevel="0" collapsed="false">
      <c r="A523" s="39"/>
      <c r="B523" s="95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95"/>
      <c r="AB523" s="95"/>
      <c r="AC523" s="95"/>
      <c r="AD523" s="95"/>
      <c r="AE523" s="95"/>
      <c r="AF523" s="95"/>
    </row>
    <row r="524" s="69" customFormat="true" ht="10.5" hidden="false" customHeight="true" outlineLevel="0" collapsed="false">
      <c r="A524" s="39"/>
      <c r="B524" s="95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95"/>
      <c r="AE524" s="95"/>
      <c r="AF524" s="95"/>
    </row>
    <row r="525" s="69" customFormat="true" ht="10.5" hidden="false" customHeight="true" outlineLevel="0" collapsed="false">
      <c r="A525" s="39"/>
      <c r="B525" s="95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95"/>
      <c r="AD525" s="95"/>
      <c r="AE525" s="95"/>
      <c r="AF525" s="95"/>
    </row>
    <row r="526" s="69" customFormat="true" ht="10.5" hidden="false" customHeight="true" outlineLevel="0" collapsed="false">
      <c r="A526" s="39"/>
      <c r="B526" s="95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95"/>
      <c r="AD526" s="95"/>
      <c r="AE526" s="95"/>
      <c r="AF526" s="95"/>
    </row>
    <row r="527" s="69" customFormat="true" ht="10.5" hidden="false" customHeight="true" outlineLevel="0" collapsed="false">
      <c r="A527" s="39"/>
      <c r="B527" s="95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  <c r="AC527" s="95"/>
      <c r="AD527" s="95"/>
      <c r="AE527" s="95"/>
      <c r="AF527" s="95"/>
    </row>
    <row r="528" s="69" customFormat="true" ht="10.5" hidden="false" customHeight="true" outlineLevel="0" collapsed="false">
      <c r="A528" s="39"/>
      <c r="B528" s="95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  <c r="AB528" s="95"/>
      <c r="AC528" s="95"/>
      <c r="AD528" s="95"/>
      <c r="AE528" s="95"/>
      <c r="AF528" s="95"/>
    </row>
    <row r="529" s="69" customFormat="true" ht="10.5" hidden="false" customHeight="true" outlineLevel="0" collapsed="false">
      <c r="A529" s="39"/>
      <c r="B529" s="95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  <c r="AB529" s="95"/>
      <c r="AC529" s="95"/>
      <c r="AD529" s="95"/>
      <c r="AE529" s="95"/>
      <c r="AF529" s="95"/>
    </row>
    <row r="530" s="69" customFormat="true" ht="10.5" hidden="false" customHeight="true" outlineLevel="0" collapsed="false">
      <c r="A530" s="39"/>
      <c r="B530" s="95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95"/>
      <c r="AB530" s="95"/>
      <c r="AC530" s="95"/>
      <c r="AD530" s="95"/>
      <c r="AE530" s="95"/>
      <c r="AF530" s="95"/>
    </row>
    <row r="531" s="69" customFormat="true" ht="10.5" hidden="false" customHeight="true" outlineLevel="0" collapsed="false">
      <c r="A531" s="39"/>
      <c r="B531" s="95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  <c r="AE531" s="95"/>
      <c r="AF531" s="95"/>
    </row>
    <row r="532" s="69" customFormat="true" ht="10.5" hidden="false" customHeight="true" outlineLevel="0" collapsed="false">
      <c r="A532" s="39"/>
      <c r="B532" s="95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95"/>
      <c r="AD532" s="95"/>
      <c r="AE532" s="95"/>
      <c r="AF532" s="95"/>
    </row>
    <row r="533" s="69" customFormat="true" ht="10.5" hidden="false" customHeight="true" outlineLevel="0" collapsed="false">
      <c r="A533" s="39"/>
      <c r="B533" s="95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  <c r="AC533" s="95"/>
      <c r="AD533" s="95"/>
      <c r="AE533" s="95"/>
      <c r="AF533" s="95"/>
    </row>
    <row r="534" s="69" customFormat="true" ht="10.5" hidden="false" customHeight="true" outlineLevel="0" collapsed="false">
      <c r="A534" s="39"/>
      <c r="B534" s="95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95"/>
      <c r="AD534" s="95"/>
      <c r="AE534" s="95"/>
      <c r="AF534" s="95"/>
    </row>
    <row r="535" s="69" customFormat="true" ht="10.5" hidden="false" customHeight="true" outlineLevel="0" collapsed="false">
      <c r="A535" s="39"/>
      <c r="B535" s="95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95"/>
      <c r="AB535" s="95"/>
      <c r="AC535" s="95"/>
      <c r="AD535" s="95"/>
      <c r="AE535" s="95"/>
      <c r="AF535" s="95"/>
    </row>
    <row r="536" s="69" customFormat="true" ht="10.5" hidden="false" customHeight="true" outlineLevel="0" collapsed="false">
      <c r="A536" s="39"/>
      <c r="B536" s="95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  <c r="AB536" s="95"/>
      <c r="AC536" s="95"/>
      <c r="AD536" s="95"/>
      <c r="AE536" s="95"/>
      <c r="AF536" s="95"/>
    </row>
    <row r="537" s="69" customFormat="true" ht="10.5" hidden="false" customHeight="true" outlineLevel="0" collapsed="false">
      <c r="A537" s="39"/>
      <c r="B537" s="95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  <c r="AB537" s="95"/>
      <c r="AC537" s="95"/>
      <c r="AD537" s="95"/>
      <c r="AE537" s="95"/>
      <c r="AF537" s="95"/>
    </row>
    <row r="538" s="69" customFormat="true" ht="10.5" hidden="false" customHeight="true" outlineLevel="0" collapsed="false">
      <c r="A538" s="39"/>
      <c r="B538" s="95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95"/>
      <c r="AB538" s="95"/>
      <c r="AC538" s="95"/>
      <c r="AD538" s="95"/>
      <c r="AE538" s="95"/>
      <c r="AF538" s="95"/>
    </row>
    <row r="539" s="69" customFormat="true" ht="10.5" hidden="false" customHeight="true" outlineLevel="0" collapsed="false">
      <c r="A539" s="39"/>
      <c r="B539" s="95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  <c r="AB539" s="95"/>
      <c r="AC539" s="95"/>
      <c r="AD539" s="95"/>
      <c r="AE539" s="95"/>
      <c r="AF539" s="95"/>
    </row>
    <row r="540" s="69" customFormat="true" ht="10.5" hidden="false" customHeight="true" outlineLevel="0" collapsed="false">
      <c r="A540" s="39"/>
      <c r="B540" s="95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  <c r="AB540" s="95"/>
      <c r="AC540" s="95"/>
      <c r="AD540" s="95"/>
      <c r="AE540" s="95"/>
      <c r="AF540" s="95"/>
    </row>
    <row r="541" s="69" customFormat="true" ht="10.5" hidden="false" customHeight="true" outlineLevel="0" collapsed="false">
      <c r="A541" s="39"/>
      <c r="B541" s="95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95"/>
      <c r="AD541" s="95"/>
      <c r="AE541" s="95"/>
      <c r="AF541" s="95"/>
    </row>
    <row r="542" s="69" customFormat="true" ht="10.5" hidden="false" customHeight="true" outlineLevel="0" collapsed="false">
      <c r="A542" s="39"/>
      <c r="B542" s="95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5"/>
      <c r="AC542" s="95"/>
      <c r="AD542" s="95"/>
      <c r="AE542" s="95"/>
      <c r="AF542" s="95"/>
    </row>
    <row r="543" s="69" customFormat="true" ht="10.5" hidden="false" customHeight="true" outlineLevel="0" collapsed="false">
      <c r="A543" s="39"/>
      <c r="B543" s="95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95"/>
      <c r="AB543" s="95"/>
      <c r="AC543" s="95"/>
      <c r="AD543" s="95"/>
      <c r="AE543" s="95"/>
      <c r="AF543" s="95"/>
    </row>
    <row r="544" s="69" customFormat="true" ht="10.5" hidden="false" customHeight="true" outlineLevel="0" collapsed="false">
      <c r="A544" s="39"/>
      <c r="B544" s="95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95"/>
      <c r="AB544" s="95"/>
      <c r="AC544" s="95"/>
      <c r="AD544" s="95"/>
      <c r="AE544" s="95"/>
      <c r="AF544" s="95"/>
    </row>
    <row r="545" s="69" customFormat="true" ht="10.5" hidden="false" customHeight="true" outlineLevel="0" collapsed="false">
      <c r="A545" s="39"/>
      <c r="B545" s="95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  <c r="AA545" s="95"/>
      <c r="AB545" s="95"/>
      <c r="AC545" s="95"/>
      <c r="AD545" s="95"/>
      <c r="AE545" s="95"/>
      <c r="AF545" s="95"/>
    </row>
    <row r="546" s="69" customFormat="true" ht="10.5" hidden="false" customHeight="true" outlineLevel="0" collapsed="false">
      <c r="A546" s="39"/>
      <c r="B546" s="95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  <c r="AA546" s="95"/>
      <c r="AB546" s="95"/>
      <c r="AC546" s="95"/>
      <c r="AD546" s="95"/>
      <c r="AE546" s="95"/>
      <c r="AF546" s="95"/>
    </row>
    <row r="547" customFormat="false" ht="10.5" hidden="false" customHeight="true" outlineLevel="0" collapsed="false">
      <c r="A547" s="96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</row>
  </sheetData>
  <mergeCells count="13">
    <mergeCell ref="A6:B6"/>
    <mergeCell ref="A7:B7"/>
    <mergeCell ref="A18:B18"/>
    <mergeCell ref="A30:B30"/>
    <mergeCell ref="A42:B42"/>
    <mergeCell ref="A54:B54"/>
    <mergeCell ref="A65:B65"/>
    <mergeCell ref="A77:B77"/>
    <mergeCell ref="A88:B88"/>
    <mergeCell ref="A101:B101"/>
    <mergeCell ref="A112:B112"/>
    <mergeCell ref="A128:B128"/>
    <mergeCell ref="B133:B1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L237"/>
  <sheetViews>
    <sheetView showFormulas="false" showGridLines="true" showRowColHeaders="true" showZeros="true" rightToLeft="false" tabSelected="false" showOutlineSymbols="true" defaultGridColor="true" view="normal" topLeftCell="A103" colorId="64" zoomScale="85" zoomScaleNormal="85" zoomScalePageLayoutView="100" workbookViewId="0">
      <selection pane="topLeft" activeCell="B111" activeCellId="0" sqref="B111"/>
    </sheetView>
  </sheetViews>
  <sheetFormatPr defaultColWidth="8.6875" defaultRowHeight="15" zeroHeight="false" outlineLevelRow="0" outlineLevelCol="0"/>
  <cols>
    <col collapsed="false" customWidth="true" hidden="false" outlineLevel="0" max="1" min="1" style="97" width="4.71"/>
    <col collapsed="false" customWidth="true" hidden="false" outlineLevel="0" max="2" min="2" style="98" width="7.71"/>
    <col collapsed="false" customWidth="true" hidden="false" outlineLevel="0" max="3" min="3" style="97" width="42"/>
    <col collapsed="false" customWidth="true" hidden="false" outlineLevel="0" max="4" min="4" style="99" width="9.29"/>
    <col collapsed="false" customWidth="true" hidden="false" outlineLevel="0" max="5" min="5" style="100" width="8.86"/>
    <col collapsed="false" customWidth="true" hidden="false" outlineLevel="0" max="6" min="6" style="100" width="9"/>
    <col collapsed="false" customWidth="true" hidden="false" outlineLevel="0" max="7" min="7" style="100" width="9.71"/>
    <col collapsed="false" customWidth="true" hidden="false" outlineLevel="0" max="8" min="8" style="101" width="10"/>
    <col collapsed="false" customWidth="true" hidden="false" outlineLevel="0" max="11" min="9" style="101" width="7.29"/>
    <col collapsed="false" customWidth="true" hidden="false" outlineLevel="0" max="12" min="12" style="101" width="9.29"/>
    <col collapsed="false" customWidth="true" hidden="false" outlineLevel="0" max="13" min="13" style="101" width="9.42"/>
    <col collapsed="false" customWidth="true" hidden="false" outlineLevel="0" max="14" min="14" style="101" width="10.99"/>
    <col collapsed="false" customWidth="true" hidden="false" outlineLevel="0" max="15" min="15" style="101" width="11.14"/>
    <col collapsed="false" customWidth="true" hidden="false" outlineLevel="0" max="17" min="16" style="101" width="10.71"/>
    <col collapsed="false" customWidth="true" hidden="false" outlineLevel="0" max="18" min="18" style="101" width="9.85"/>
    <col collapsed="false" customWidth="true" hidden="false" outlineLevel="0" max="20" min="20" style="0" width="8"/>
  </cols>
  <sheetData>
    <row r="1" s="111" customFormat="true" ht="15.75" hidden="false" customHeight="true" outlineLevel="0" collapsed="false">
      <c r="A1" s="102"/>
      <c r="B1" s="103" t="s">
        <v>0</v>
      </c>
      <c r="C1" s="104"/>
      <c r="D1" s="104"/>
      <c r="E1" s="104"/>
      <c r="F1" s="104"/>
      <c r="G1" s="105"/>
      <c r="H1" s="104"/>
      <c r="I1" s="104"/>
      <c r="J1" s="104"/>
      <c r="K1" s="104"/>
      <c r="L1" s="104"/>
      <c r="M1" s="106"/>
      <c r="N1" s="107"/>
      <c r="O1" s="107"/>
      <c r="P1" s="107"/>
      <c r="Q1" s="107"/>
      <c r="R1" s="108"/>
      <c r="S1" s="109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08"/>
    </row>
    <row r="2" s="121" customFormat="true" ht="15.75" hidden="false" customHeight="true" outlineLevel="0" collapsed="false">
      <c r="A2" s="112"/>
      <c r="B2" s="113"/>
      <c r="C2" s="114"/>
      <c r="D2" s="114"/>
      <c r="E2" s="114"/>
      <c r="F2" s="114"/>
      <c r="G2" s="115"/>
      <c r="H2" s="114"/>
      <c r="I2" s="114"/>
      <c r="J2" s="114"/>
      <c r="K2" s="114"/>
      <c r="L2" s="114"/>
      <c r="M2" s="116"/>
      <c r="N2" s="117"/>
      <c r="O2" s="117"/>
      <c r="P2" s="117"/>
      <c r="Q2" s="117"/>
      <c r="R2" s="118"/>
      <c r="S2" s="119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18"/>
    </row>
    <row r="3" s="123" customFormat="true" ht="15.75" hidden="false" customHeight="true" outlineLevel="0" collapsed="false">
      <c r="A3" s="122"/>
      <c r="B3" s="123" t="s">
        <v>143</v>
      </c>
      <c r="G3" s="124"/>
      <c r="M3" s="125"/>
      <c r="N3" s="126"/>
      <c r="O3" s="126"/>
      <c r="P3" s="126"/>
      <c r="Q3" s="126"/>
      <c r="R3" s="127"/>
      <c r="S3" s="125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7"/>
    </row>
    <row r="4" customFormat="false" ht="15" hidden="false" customHeight="true" outlineLevel="0" collapsed="false">
      <c r="A4" s="129"/>
      <c r="B4" s="130"/>
      <c r="C4" s="130"/>
      <c r="D4" s="131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customFormat="false" ht="15" hidden="false" customHeight="true" outlineLevel="0" collapsed="false">
      <c r="A5" s="132"/>
      <c r="B5" s="133" t="s">
        <v>144</v>
      </c>
      <c r="C5" s="134" t="s">
        <v>145</v>
      </c>
      <c r="D5" s="135" t="s">
        <v>146</v>
      </c>
      <c r="E5" s="134" t="s">
        <v>147</v>
      </c>
      <c r="F5" s="134"/>
      <c r="G5" s="134"/>
      <c r="H5" s="134" t="s">
        <v>148</v>
      </c>
      <c r="I5" s="134" t="s">
        <v>149</v>
      </c>
      <c r="J5" s="134"/>
      <c r="K5" s="134"/>
      <c r="L5" s="134"/>
      <c r="M5" s="134"/>
      <c r="N5" s="134" t="s">
        <v>150</v>
      </c>
      <c r="O5" s="134"/>
      <c r="P5" s="134"/>
      <c r="Q5" s="134"/>
      <c r="R5" s="134"/>
      <c r="S5" s="136"/>
    </row>
    <row r="6" customFormat="false" ht="30" hidden="false" customHeight="true" outlineLevel="0" collapsed="false">
      <c r="A6" s="132"/>
      <c r="B6" s="133"/>
      <c r="C6" s="134"/>
      <c r="D6" s="135"/>
      <c r="E6" s="134" t="s">
        <v>151</v>
      </c>
      <c r="F6" s="134" t="s">
        <v>152</v>
      </c>
      <c r="G6" s="134" t="s">
        <v>153</v>
      </c>
      <c r="H6" s="134"/>
      <c r="I6" s="134" t="s">
        <v>154</v>
      </c>
      <c r="J6" s="134" t="s">
        <v>155</v>
      </c>
      <c r="K6" s="134" t="s">
        <v>156</v>
      </c>
      <c r="L6" s="134" t="s">
        <v>157</v>
      </c>
      <c r="M6" s="134" t="s">
        <v>158</v>
      </c>
      <c r="N6" s="134" t="s">
        <v>159</v>
      </c>
      <c r="O6" s="134" t="s">
        <v>160</v>
      </c>
      <c r="P6" s="134" t="s">
        <v>161</v>
      </c>
      <c r="Q6" s="134" t="s">
        <v>162</v>
      </c>
      <c r="R6" s="137" t="s">
        <v>163</v>
      </c>
      <c r="S6" s="134" t="s">
        <v>164</v>
      </c>
    </row>
    <row r="7" customFormat="false" ht="15" hidden="false" customHeight="true" outlineLevel="0" collapsed="false">
      <c r="A7" s="138"/>
      <c r="B7" s="139" t="s">
        <v>35</v>
      </c>
      <c r="C7" s="139"/>
      <c r="D7" s="140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2"/>
    </row>
    <row r="8" customFormat="false" ht="15" hidden="false" customHeight="true" outlineLevel="0" collapsed="false">
      <c r="A8" s="143"/>
      <c r="B8" s="22" t="n">
        <v>88</v>
      </c>
      <c r="C8" s="22" t="s">
        <v>36</v>
      </c>
      <c r="D8" s="35" t="n">
        <v>250</v>
      </c>
      <c r="E8" s="101" t="n">
        <v>1.77</v>
      </c>
      <c r="F8" s="101" t="n">
        <v>4.95</v>
      </c>
      <c r="G8" s="101" t="n">
        <v>7.9</v>
      </c>
      <c r="H8" s="144" t="n">
        <f aca="false">E8*4+F8*9+G8*4</f>
        <v>83.23</v>
      </c>
      <c r="I8" s="101" t="n">
        <v>0.06</v>
      </c>
      <c r="J8" s="101" t="n">
        <v>0.05</v>
      </c>
      <c r="K8" s="101" t="n">
        <v>15.78</v>
      </c>
      <c r="L8" s="101" t="n">
        <v>0</v>
      </c>
      <c r="M8" s="101" t="n">
        <v>0.5</v>
      </c>
      <c r="N8" s="101" t="n">
        <v>49.25</v>
      </c>
      <c r="O8" s="101" t="n">
        <v>49</v>
      </c>
      <c r="P8" s="101" t="n">
        <v>22.13</v>
      </c>
      <c r="Q8" s="145" t="n">
        <v>0.83</v>
      </c>
      <c r="R8" s="101" t="n">
        <v>0.56</v>
      </c>
      <c r="S8" s="146" t="n">
        <v>0.01</v>
      </c>
    </row>
    <row r="9" customFormat="false" ht="15" hidden="false" customHeight="true" outlineLevel="0" collapsed="false">
      <c r="A9" s="147"/>
      <c r="B9" s="22" t="n">
        <v>260</v>
      </c>
      <c r="C9" s="22" t="s">
        <v>37</v>
      </c>
      <c r="D9" s="35" t="n">
        <v>80</v>
      </c>
      <c r="E9" s="144" t="n">
        <v>11.64</v>
      </c>
      <c r="F9" s="144" t="n">
        <v>13.43</v>
      </c>
      <c r="G9" s="144" t="n">
        <v>2.3</v>
      </c>
      <c r="H9" s="144" t="n">
        <f aca="false">E9*4+F9*9+G9*4</f>
        <v>176.63</v>
      </c>
      <c r="I9" s="144" t="n">
        <v>0.024</v>
      </c>
      <c r="J9" s="144" t="n">
        <v>0.08</v>
      </c>
      <c r="K9" s="144" t="n">
        <v>0.73</v>
      </c>
      <c r="L9" s="144" t="n">
        <v>0</v>
      </c>
      <c r="M9" s="101" t="n">
        <v>0.3</v>
      </c>
      <c r="N9" s="144" t="n">
        <v>17.44</v>
      </c>
      <c r="O9" s="144" t="n">
        <v>123.32</v>
      </c>
      <c r="P9" s="144" t="n">
        <v>17.6</v>
      </c>
      <c r="Q9" s="148" t="n">
        <v>2.44</v>
      </c>
      <c r="R9" s="144" t="n">
        <v>3.26</v>
      </c>
      <c r="S9" s="146" t="n">
        <v>0.03</v>
      </c>
    </row>
    <row r="10" s="150" customFormat="true" ht="15" hidden="false" customHeight="true" outlineLevel="0" collapsed="false">
      <c r="A10" s="25"/>
      <c r="B10" s="24"/>
      <c r="C10" s="22" t="s">
        <v>38</v>
      </c>
      <c r="D10" s="52" t="n">
        <v>150</v>
      </c>
      <c r="E10" s="149" t="n">
        <v>3.2</v>
      </c>
      <c r="F10" s="149" t="n">
        <v>5.2</v>
      </c>
      <c r="G10" s="149" t="n">
        <v>20.8</v>
      </c>
      <c r="H10" s="144" t="n">
        <f aca="false">E10*4+F10*9+G10*4</f>
        <v>142.8</v>
      </c>
      <c r="I10" s="149" t="n">
        <v>0.06</v>
      </c>
      <c r="J10" s="149" t="n">
        <v>0.02</v>
      </c>
      <c r="K10" s="149" t="n">
        <v>0</v>
      </c>
      <c r="L10" s="149" t="n">
        <v>0</v>
      </c>
      <c r="M10" s="101" t="n">
        <f aca="false">0.68*0.46</f>
        <v>0.3128</v>
      </c>
      <c r="N10" s="149" t="n">
        <v>26.82</v>
      </c>
      <c r="O10" s="149" t="n">
        <v>111.2</v>
      </c>
      <c r="P10" s="149" t="n">
        <v>15.99</v>
      </c>
      <c r="Q10" s="149" t="n">
        <v>0.58</v>
      </c>
      <c r="R10" s="149" t="n">
        <v>0</v>
      </c>
      <c r="S10" s="146" t="n">
        <v>0</v>
      </c>
    </row>
    <row r="11" s="150" customFormat="true" ht="15" hidden="false" customHeight="true" outlineLevel="0" collapsed="false">
      <c r="A11" s="25"/>
      <c r="B11" s="26" t="n">
        <v>392</v>
      </c>
      <c r="C11" s="22" t="s">
        <v>39</v>
      </c>
      <c r="D11" s="35" t="n">
        <v>200</v>
      </c>
      <c r="E11" s="11" t="n">
        <v>1.1</v>
      </c>
      <c r="F11" s="11" t="n">
        <v>0.9</v>
      </c>
      <c r="G11" s="11" t="n">
        <v>12.56</v>
      </c>
      <c r="H11" s="11" t="n">
        <f aca="false">E11*4+F11*9+G11*4</f>
        <v>62.74</v>
      </c>
      <c r="I11" s="11" t="n">
        <v>0</v>
      </c>
      <c r="J11" s="11" t="n">
        <v>0</v>
      </c>
      <c r="K11" s="11" t="n">
        <v>0.03</v>
      </c>
      <c r="L11" s="11" t="n">
        <v>0</v>
      </c>
      <c r="M11" s="151" t="n">
        <v>0</v>
      </c>
      <c r="N11" s="11" t="n">
        <v>11.1</v>
      </c>
      <c r="O11" s="11" t="n">
        <v>2.8</v>
      </c>
      <c r="P11" s="11" t="n">
        <v>1.4</v>
      </c>
      <c r="Q11" s="152" t="n">
        <v>0.28</v>
      </c>
      <c r="R11" s="11" t="n">
        <v>0</v>
      </c>
      <c r="S11" s="88" t="n">
        <v>0</v>
      </c>
    </row>
    <row r="12" customFormat="false" ht="15" hidden="false" customHeight="true" outlineLevel="0" collapsed="false">
      <c r="A12" s="25"/>
      <c r="B12" s="22"/>
      <c r="C12" s="22" t="s">
        <v>40</v>
      </c>
      <c r="D12" s="35" t="n">
        <v>60</v>
      </c>
      <c r="E12" s="149" t="n">
        <f aca="false">2.7*60/40</f>
        <v>4.05</v>
      </c>
      <c r="F12" s="149" t="n">
        <f aca="false">0.34*60/40</f>
        <v>0.51</v>
      </c>
      <c r="G12" s="149" t="n">
        <f aca="false">20.06*60/40</f>
        <v>30.09</v>
      </c>
      <c r="H12" s="144" t="n">
        <f aca="false">E12*4+F12*9+G12*4</f>
        <v>141.15</v>
      </c>
      <c r="I12" s="149" t="n">
        <f aca="false">0.11*0.6</f>
        <v>0.066</v>
      </c>
      <c r="J12" s="149" t="n">
        <f aca="false">0.03*0.6</f>
        <v>0.018</v>
      </c>
      <c r="K12" s="149" t="n">
        <v>0</v>
      </c>
      <c r="L12" s="149" t="n">
        <v>0</v>
      </c>
      <c r="M12" s="149" t="n">
        <f aca="false">1.1*0.6</f>
        <v>0.66</v>
      </c>
      <c r="N12" s="149" t="n">
        <f aca="false">20*0.6</f>
        <v>12</v>
      </c>
      <c r="O12" s="149" t="n">
        <f aca="false">65*0.6</f>
        <v>39</v>
      </c>
      <c r="P12" s="149" t="n">
        <f aca="false">14*0.6</f>
        <v>8.4</v>
      </c>
      <c r="Q12" s="149" t="n">
        <f aca="false">1.1*0.6</f>
        <v>0.66</v>
      </c>
      <c r="R12" s="149" t="n">
        <v>0</v>
      </c>
      <c r="S12" s="146" t="n">
        <v>0</v>
      </c>
    </row>
    <row r="13" customFormat="false" ht="15" hidden="false" customHeight="true" outlineLevel="0" collapsed="false">
      <c r="A13" s="25"/>
      <c r="B13" s="22"/>
      <c r="C13" s="22" t="s">
        <v>41</v>
      </c>
      <c r="D13" s="35" t="n">
        <v>20</v>
      </c>
      <c r="E13" s="144" t="n">
        <v>1.33</v>
      </c>
      <c r="F13" s="144" t="n">
        <v>0.24</v>
      </c>
      <c r="G13" s="144" t="n">
        <v>8.37</v>
      </c>
      <c r="H13" s="144" t="n">
        <f aca="false">E13*4+F13*9+G13*4</f>
        <v>40.96</v>
      </c>
      <c r="I13" s="144" t="n">
        <v>0.11</v>
      </c>
      <c r="J13" s="144" t="n">
        <v>0.07</v>
      </c>
      <c r="K13" s="144" t="n">
        <v>0.14</v>
      </c>
      <c r="L13" s="144" t="n">
        <v>0</v>
      </c>
      <c r="M13" s="144" t="n">
        <v>0.11</v>
      </c>
      <c r="N13" s="144" t="n">
        <v>25.55</v>
      </c>
      <c r="O13" s="144" t="n">
        <v>43.75</v>
      </c>
      <c r="P13" s="144" t="n">
        <v>14</v>
      </c>
      <c r="Q13" s="148" t="n">
        <v>0.98</v>
      </c>
      <c r="R13" s="144" t="n">
        <v>0</v>
      </c>
      <c r="S13" s="146" t="n">
        <v>0.02</v>
      </c>
    </row>
    <row r="14" customFormat="false" ht="15" hidden="false" customHeight="true" outlineLevel="0" collapsed="false">
      <c r="A14" s="25"/>
      <c r="B14" s="22"/>
      <c r="C14" s="22" t="s">
        <v>42</v>
      </c>
      <c r="D14" s="35" t="n">
        <v>120</v>
      </c>
      <c r="E14" s="149" t="n">
        <v>1.08</v>
      </c>
      <c r="F14" s="149" t="n">
        <v>0.12</v>
      </c>
      <c r="G14" s="149" t="n">
        <v>10.8</v>
      </c>
      <c r="H14" s="144" t="n">
        <f aca="false">E14*4+F14*9+G14*4</f>
        <v>48.6</v>
      </c>
      <c r="I14" s="149" t="n">
        <v>0.03</v>
      </c>
      <c r="J14" s="149" t="n">
        <v>0.06</v>
      </c>
      <c r="K14" s="149" t="n">
        <v>12</v>
      </c>
      <c r="L14" s="149" t="n">
        <v>0</v>
      </c>
      <c r="M14" s="149" t="n">
        <v>1.32</v>
      </c>
      <c r="N14" s="149" t="n">
        <v>33.6</v>
      </c>
      <c r="O14" s="149" t="n">
        <v>31.2</v>
      </c>
      <c r="P14" s="149" t="n">
        <v>9.6</v>
      </c>
      <c r="Q14" s="149" t="n">
        <v>0.84</v>
      </c>
      <c r="R14" s="149" t="n">
        <v>0.09</v>
      </c>
      <c r="S14" s="146" t="n">
        <v>0</v>
      </c>
    </row>
    <row r="15" customFormat="false" ht="15" hidden="false" customHeight="true" outlineLevel="0" collapsed="false">
      <c r="A15" s="25"/>
      <c r="B15" s="22"/>
      <c r="C15" s="27" t="s">
        <v>43</v>
      </c>
      <c r="D15" s="54" t="n">
        <v>150</v>
      </c>
      <c r="E15" s="153" t="n">
        <v>0.75</v>
      </c>
      <c r="F15" s="153" t="n">
        <v>0</v>
      </c>
      <c r="G15" s="153" t="n">
        <v>15.15</v>
      </c>
      <c r="H15" s="153" t="n">
        <f aca="false">E15*4+F15*9+G15*4</f>
        <v>63.6</v>
      </c>
      <c r="I15" s="149" t="n">
        <v>0.015</v>
      </c>
      <c r="J15" s="149" t="n">
        <v>0.015</v>
      </c>
      <c r="K15" s="149" t="n">
        <v>3</v>
      </c>
      <c r="L15" s="149" t="n">
        <v>0</v>
      </c>
      <c r="M15" s="149" t="n">
        <v>0.15</v>
      </c>
      <c r="N15" s="149" t="n">
        <v>10.5</v>
      </c>
      <c r="O15" s="149" t="n">
        <v>10.5</v>
      </c>
      <c r="P15" s="149" t="n">
        <v>6</v>
      </c>
      <c r="Q15" s="149" t="n">
        <v>2.1</v>
      </c>
      <c r="R15" s="149" t="n">
        <v>0</v>
      </c>
      <c r="S15" s="146" t="n">
        <v>0</v>
      </c>
    </row>
    <row r="16" customFormat="false" ht="15" hidden="false" customHeight="true" outlineLevel="0" collapsed="false">
      <c r="B16" s="154"/>
      <c r="C16" s="155" t="s">
        <v>165</v>
      </c>
      <c r="D16" s="156" t="n">
        <f aca="false">SUM(D8:D15)</f>
        <v>1030</v>
      </c>
      <c r="E16" s="157" t="n">
        <f aca="false">SUM(E8:E15)</f>
        <v>24.92</v>
      </c>
      <c r="F16" s="157" t="n">
        <f aca="false">SUM(F8:F15)</f>
        <v>25.35</v>
      </c>
      <c r="G16" s="157" t="n">
        <f aca="false">SUM(G8:G15)</f>
        <v>107.97</v>
      </c>
      <c r="H16" s="157" t="n">
        <f aca="false">SUM(H8:H15)</f>
        <v>759.71</v>
      </c>
      <c r="I16" s="157" t="n">
        <f aca="false">SUM(I8:I15)</f>
        <v>0.365</v>
      </c>
      <c r="J16" s="157" t="n">
        <f aca="false">SUM(J8:J15)</f>
        <v>0.313</v>
      </c>
      <c r="K16" s="157" t="n">
        <f aca="false">SUM(K8:K15)</f>
        <v>31.68</v>
      </c>
      <c r="L16" s="157" t="n">
        <f aca="false">SUM(L8:L15)</f>
        <v>0</v>
      </c>
      <c r="M16" s="157" t="n">
        <f aca="false">SUM(M8:M15)</f>
        <v>3.3528</v>
      </c>
      <c r="N16" s="157" t="n">
        <f aca="false">SUM(N8:N15)</f>
        <v>186.26</v>
      </c>
      <c r="O16" s="157" t="n">
        <f aca="false">SUM(O8:O15)</f>
        <v>410.77</v>
      </c>
      <c r="P16" s="157" t="n">
        <f aca="false">SUM(P8:P15)</f>
        <v>95.12</v>
      </c>
      <c r="Q16" s="157" t="n">
        <f aca="false">SUM(Q8:Q15)</f>
        <v>8.71</v>
      </c>
      <c r="R16" s="157" t="n">
        <f aca="false">SUM(R8:R15)</f>
        <v>3.91</v>
      </c>
      <c r="S16" s="157" t="n">
        <f aca="false">SUM(S8:S15)</f>
        <v>0.06</v>
      </c>
    </row>
    <row r="17" customFormat="false" ht="15" hidden="false" customHeight="true" outlineLevel="0" collapsed="false">
      <c r="C17" s="11"/>
      <c r="D17" s="158"/>
      <c r="E17" s="101"/>
      <c r="F17" s="101"/>
      <c r="G17" s="101"/>
      <c r="S17" s="146"/>
    </row>
    <row r="18" customFormat="false" ht="15" hidden="false" customHeight="true" outlineLevel="0" collapsed="false">
      <c r="A18" s="159"/>
      <c r="B18" s="160" t="s">
        <v>45</v>
      </c>
      <c r="C18" s="160"/>
      <c r="D18" s="16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62"/>
    </row>
    <row r="19" customFormat="false" ht="15" hidden="false" customHeight="true" outlineLevel="0" collapsed="false">
      <c r="A19" s="25"/>
      <c r="B19" s="34"/>
      <c r="C19" s="22" t="s">
        <v>46</v>
      </c>
      <c r="D19" s="22" t="n">
        <v>60</v>
      </c>
      <c r="E19" s="149" t="n">
        <v>0.42</v>
      </c>
      <c r="F19" s="149" t="n">
        <v>0.06</v>
      </c>
      <c r="G19" s="149" t="n">
        <v>1.14</v>
      </c>
      <c r="H19" s="149" t="n">
        <f aca="false">E19*4+F19*9+G19*4</f>
        <v>6.78</v>
      </c>
      <c r="I19" s="149" t="n">
        <v>0.024</v>
      </c>
      <c r="J19" s="149" t="n">
        <v>0.012</v>
      </c>
      <c r="K19" s="149" t="n">
        <v>2.94</v>
      </c>
      <c r="L19" s="149" t="n">
        <v>0</v>
      </c>
      <c r="M19" s="149" t="n">
        <v>0</v>
      </c>
      <c r="N19" s="149" t="n">
        <v>10.2</v>
      </c>
      <c r="O19" s="149" t="n">
        <v>18</v>
      </c>
      <c r="P19" s="149" t="n">
        <v>8.4</v>
      </c>
      <c r="Q19" s="149" t="n">
        <v>0.3</v>
      </c>
      <c r="R19" s="149" t="n">
        <v>0.12</v>
      </c>
      <c r="S19" s="146" t="n">
        <v>0</v>
      </c>
    </row>
    <row r="20" customFormat="false" ht="15" hidden="false" customHeight="true" outlineLevel="0" collapsed="false">
      <c r="A20" s="25"/>
      <c r="B20" s="22" t="n">
        <v>98</v>
      </c>
      <c r="C20" s="22" t="s">
        <v>47</v>
      </c>
      <c r="D20" s="35" t="n">
        <v>250</v>
      </c>
      <c r="E20" s="144" t="n">
        <v>1.48</v>
      </c>
      <c r="F20" s="144" t="n">
        <v>4.92</v>
      </c>
      <c r="G20" s="144" t="n">
        <v>6.09</v>
      </c>
      <c r="H20" s="149" t="n">
        <f aca="false">E20*4+F20*9+G20*4</f>
        <v>74.56</v>
      </c>
      <c r="I20" s="144" t="n">
        <v>0.04</v>
      </c>
      <c r="J20" s="144" t="n">
        <v>0.03</v>
      </c>
      <c r="K20" s="144" t="n">
        <v>9.88</v>
      </c>
      <c r="L20" s="144" t="n">
        <v>0</v>
      </c>
      <c r="M20" s="144" t="n">
        <v>0.6</v>
      </c>
      <c r="N20" s="144" t="n">
        <v>35.88</v>
      </c>
      <c r="O20" s="144" t="n">
        <v>33.63</v>
      </c>
      <c r="P20" s="144" t="n">
        <v>14.18</v>
      </c>
      <c r="Q20" s="148" t="n">
        <v>0.58</v>
      </c>
      <c r="R20" s="144" t="n">
        <v>0.85</v>
      </c>
      <c r="S20" s="146" t="n">
        <v>0.03</v>
      </c>
    </row>
    <row r="21" customFormat="false" ht="15" hidden="false" customHeight="true" outlineLevel="0" collapsed="false">
      <c r="A21" s="25"/>
      <c r="B21" s="22" t="n">
        <v>227</v>
      </c>
      <c r="C21" s="22" t="s">
        <v>48</v>
      </c>
      <c r="D21" s="35" t="n">
        <v>70</v>
      </c>
      <c r="E21" s="149" t="n">
        <v>12.27</v>
      </c>
      <c r="F21" s="149" t="n">
        <v>5.32</v>
      </c>
      <c r="G21" s="149" t="n">
        <v>0.57</v>
      </c>
      <c r="H21" s="149" t="n">
        <f aca="false">E21*4+F21*9+G21*4</f>
        <v>99.24</v>
      </c>
      <c r="I21" s="149" t="n">
        <v>0.04</v>
      </c>
      <c r="J21" s="149" t="n">
        <v>0.07</v>
      </c>
      <c r="K21" s="149" t="n">
        <v>1.2</v>
      </c>
      <c r="L21" s="149" t="n">
        <v>0.31</v>
      </c>
      <c r="M21" s="149" t="n">
        <v>1.45</v>
      </c>
      <c r="N21" s="149" t="n">
        <v>27.6</v>
      </c>
      <c r="O21" s="149" t="n">
        <v>116.5</v>
      </c>
      <c r="P21" s="149" t="n">
        <v>13.44</v>
      </c>
      <c r="Q21" s="149" t="n">
        <v>0.378</v>
      </c>
      <c r="R21" s="149" t="n">
        <v>0.26</v>
      </c>
      <c r="S21" s="146" t="n">
        <v>0.17</v>
      </c>
    </row>
    <row r="22" customFormat="false" ht="15" hidden="false" customHeight="true" outlineLevel="0" collapsed="false">
      <c r="A22" s="25"/>
      <c r="B22" s="22" t="n">
        <v>312</v>
      </c>
      <c r="C22" s="22" t="s">
        <v>49</v>
      </c>
      <c r="D22" s="35" t="n">
        <v>150</v>
      </c>
      <c r="E22" s="101" t="n">
        <v>3.07</v>
      </c>
      <c r="F22" s="101" t="n">
        <v>4.8</v>
      </c>
      <c r="G22" s="101" t="n">
        <v>20.44</v>
      </c>
      <c r="H22" s="149" t="n">
        <f aca="false">E22*4+F22*9+G22*4</f>
        <v>137.24</v>
      </c>
      <c r="I22" s="101" t="n">
        <v>0.14</v>
      </c>
      <c r="J22" s="101" t="n">
        <v>0.11</v>
      </c>
      <c r="K22" s="101" t="n">
        <v>18.16</v>
      </c>
      <c r="L22" s="101" t="n">
        <v>0</v>
      </c>
      <c r="M22" s="101" t="n">
        <v>0.09</v>
      </c>
      <c r="N22" s="101" t="n">
        <v>36.97</v>
      </c>
      <c r="O22" s="101" t="n">
        <v>86.59</v>
      </c>
      <c r="P22" s="101" t="n">
        <v>27.75</v>
      </c>
      <c r="Q22" s="145" t="n">
        <v>1.01</v>
      </c>
      <c r="R22" s="101" t="n">
        <v>0.45</v>
      </c>
      <c r="S22" s="146" t="n">
        <v>0.007</v>
      </c>
    </row>
    <row r="23" customFormat="false" ht="15" hidden="false" customHeight="true" outlineLevel="0" collapsed="false">
      <c r="A23" s="25"/>
      <c r="B23" s="22" t="n">
        <v>349</v>
      </c>
      <c r="C23" s="22" t="s">
        <v>50</v>
      </c>
      <c r="D23" s="35" t="n">
        <v>200</v>
      </c>
      <c r="E23" s="144" t="n">
        <v>0.66</v>
      </c>
      <c r="F23" s="144" t="n">
        <v>0.09</v>
      </c>
      <c r="G23" s="144" t="n">
        <v>32.01</v>
      </c>
      <c r="H23" s="149" t="n">
        <f aca="false">E23*4+F23*9+G23*4</f>
        <v>131.49</v>
      </c>
      <c r="I23" s="144" t="n">
        <v>0.02</v>
      </c>
      <c r="J23" s="144" t="n">
        <v>0.02</v>
      </c>
      <c r="K23" s="144" t="n">
        <v>0.73</v>
      </c>
      <c r="L23" s="144" t="n">
        <v>0</v>
      </c>
      <c r="M23" s="144" t="n">
        <v>0</v>
      </c>
      <c r="N23" s="144" t="n">
        <v>32.48</v>
      </c>
      <c r="O23" s="144" t="n">
        <v>23.44</v>
      </c>
      <c r="P23" s="144" t="n">
        <v>17.46</v>
      </c>
      <c r="Q23" s="148" t="n">
        <v>0.69</v>
      </c>
      <c r="R23" s="144" t="n">
        <v>0</v>
      </c>
      <c r="S23" s="146" t="n">
        <v>0</v>
      </c>
    </row>
    <row r="24" customFormat="false" ht="15.75" hidden="false" customHeight="true" outlineLevel="0" collapsed="false">
      <c r="A24" s="25"/>
      <c r="B24" s="22"/>
      <c r="C24" s="22" t="s">
        <v>40</v>
      </c>
      <c r="D24" s="35" t="n">
        <v>40</v>
      </c>
      <c r="E24" s="149" t="n">
        <v>2.7</v>
      </c>
      <c r="F24" s="149" t="n">
        <v>0.34</v>
      </c>
      <c r="G24" s="149" t="n">
        <v>20.06</v>
      </c>
      <c r="H24" s="149" t="n">
        <f aca="false">E24*4+F24*9+G24*4</f>
        <v>94.1</v>
      </c>
      <c r="I24" s="149" t="n">
        <v>0.04</v>
      </c>
      <c r="J24" s="149" t="n">
        <v>0.01</v>
      </c>
      <c r="K24" s="149" t="n">
        <v>0</v>
      </c>
      <c r="L24" s="149" t="n">
        <v>0</v>
      </c>
      <c r="M24" s="149" t="n">
        <v>0.44</v>
      </c>
      <c r="N24" s="149" t="n">
        <v>8</v>
      </c>
      <c r="O24" s="149" t="n">
        <v>26</v>
      </c>
      <c r="P24" s="149" t="n">
        <v>5.6</v>
      </c>
      <c r="Q24" s="149" t="n">
        <v>0.44</v>
      </c>
      <c r="R24" s="149" t="n">
        <v>0</v>
      </c>
      <c r="S24" s="146" t="n">
        <v>0</v>
      </c>
    </row>
    <row r="25" customFormat="false" ht="15" hidden="false" customHeight="true" outlineLevel="0" collapsed="false">
      <c r="A25" s="25"/>
      <c r="B25" s="22"/>
      <c r="C25" s="22" t="s">
        <v>41</v>
      </c>
      <c r="D25" s="35" t="n">
        <v>40</v>
      </c>
      <c r="E25" s="101" t="n">
        <v>2.66</v>
      </c>
      <c r="F25" s="101" t="n">
        <v>0.48</v>
      </c>
      <c r="G25" s="101" t="n">
        <v>16.74</v>
      </c>
      <c r="H25" s="149" t="n">
        <f aca="false">E25*4+F25*9+G25*4</f>
        <v>81.92</v>
      </c>
      <c r="I25" s="101" t="n">
        <v>0.22</v>
      </c>
      <c r="J25" s="101" t="n">
        <v>0.14</v>
      </c>
      <c r="K25" s="101" t="n">
        <v>0.28</v>
      </c>
      <c r="L25" s="101" t="n">
        <v>0</v>
      </c>
      <c r="M25" s="101" t="n">
        <v>0.22</v>
      </c>
      <c r="N25" s="101" t="n">
        <v>51.1</v>
      </c>
      <c r="O25" s="101" t="n">
        <v>87.5</v>
      </c>
      <c r="P25" s="101" t="n">
        <v>28</v>
      </c>
      <c r="Q25" s="145" t="n">
        <v>1.96</v>
      </c>
      <c r="R25" s="101" t="n">
        <v>0</v>
      </c>
      <c r="S25" s="146" t="n">
        <v>0.04</v>
      </c>
    </row>
    <row r="26" customFormat="false" ht="15" hidden="false" customHeight="true" outlineLevel="0" collapsed="false">
      <c r="B26" s="22"/>
      <c r="C26" s="22" t="s">
        <v>51</v>
      </c>
      <c r="D26" s="36" t="n">
        <v>200</v>
      </c>
      <c r="E26" s="11" t="n">
        <v>5.8</v>
      </c>
      <c r="F26" s="11" t="n">
        <v>5</v>
      </c>
      <c r="G26" s="11" t="n">
        <v>9.6</v>
      </c>
      <c r="H26" s="11" t="n">
        <v>107</v>
      </c>
      <c r="I26" s="11" t="n">
        <v>0.08</v>
      </c>
      <c r="J26" s="11" t="n">
        <v>0.3</v>
      </c>
      <c r="K26" s="11" t="n">
        <v>2.6</v>
      </c>
      <c r="L26" s="11" t="n">
        <v>0.4</v>
      </c>
      <c r="M26" s="11" t="n">
        <v>0</v>
      </c>
      <c r="N26" s="11" t="n">
        <v>240</v>
      </c>
      <c r="O26" s="11" t="n">
        <v>180</v>
      </c>
      <c r="P26" s="11" t="n">
        <v>28</v>
      </c>
      <c r="Q26" s="152" t="n">
        <v>0.2</v>
      </c>
      <c r="R26" s="11" t="n">
        <v>0</v>
      </c>
      <c r="S26" s="146" t="n">
        <v>0</v>
      </c>
    </row>
    <row r="27" customFormat="false" ht="15" hidden="false" customHeight="true" outlineLevel="0" collapsed="false">
      <c r="B27" s="163"/>
      <c r="C27" s="29" t="s">
        <v>165</v>
      </c>
      <c r="D27" s="164" t="n">
        <f aca="false">SUM(D19:D26)</f>
        <v>1010</v>
      </c>
      <c r="E27" s="157" t="n">
        <f aca="false">SUM(E19:E26)</f>
        <v>29.06</v>
      </c>
      <c r="F27" s="157" t="n">
        <f aca="false">SUM(F19:F26)</f>
        <v>21.01</v>
      </c>
      <c r="G27" s="157" t="n">
        <f aca="false">SUM(G19:G26)</f>
        <v>106.65</v>
      </c>
      <c r="H27" s="157" t="n">
        <f aca="false">SUM(H19:H26)</f>
        <v>732.33</v>
      </c>
      <c r="I27" s="157" t="n">
        <f aca="false">SUM(I19:I26)</f>
        <v>0.604</v>
      </c>
      <c r="J27" s="157" t="n">
        <f aca="false">SUM(J19:J26)</f>
        <v>0.692</v>
      </c>
      <c r="K27" s="157" t="n">
        <f aca="false">SUM(K19:K26)</f>
        <v>35.79</v>
      </c>
      <c r="L27" s="157" t="n">
        <f aca="false">SUM(L19:L26)</f>
        <v>0.71</v>
      </c>
      <c r="M27" s="157" t="n">
        <f aca="false">SUM(M19:M26)</f>
        <v>2.8</v>
      </c>
      <c r="N27" s="157" t="n">
        <f aca="false">SUM(N19:N26)</f>
        <v>442.23</v>
      </c>
      <c r="O27" s="157" t="n">
        <f aca="false">SUM(O19:O26)</f>
        <v>571.66</v>
      </c>
      <c r="P27" s="157" t="n">
        <f aca="false">SUM(P19:P26)</f>
        <v>142.83</v>
      </c>
      <c r="Q27" s="157" t="n">
        <f aca="false">SUM(Q19:Q26)</f>
        <v>5.558</v>
      </c>
      <c r="R27" s="157" t="n">
        <f aca="false">SUM(R19:R26)</f>
        <v>1.68</v>
      </c>
      <c r="S27" s="157" t="n">
        <f aca="false">SUM(S19:S26)</f>
        <v>0.247</v>
      </c>
    </row>
    <row r="28" customFormat="false" ht="15" hidden="false" customHeight="true" outlineLevel="0" collapsed="false">
      <c r="A28" s="11"/>
      <c r="B28" s="165"/>
      <c r="C28" s="166"/>
      <c r="D28" s="167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</row>
    <row r="29" customFormat="false" ht="15" hidden="false" customHeight="true" outlineLevel="0" collapsed="false">
      <c r="C29" s="11"/>
      <c r="D29" s="158"/>
      <c r="E29" s="101"/>
      <c r="F29" s="101"/>
      <c r="G29" s="101"/>
      <c r="S29" s="146"/>
    </row>
    <row r="30" customFormat="false" ht="15" hidden="false" customHeight="true" outlineLevel="0" collapsed="false">
      <c r="A30" s="168"/>
      <c r="B30" s="169" t="s">
        <v>166</v>
      </c>
      <c r="C30" s="169"/>
      <c r="D30" s="170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</row>
    <row r="31" customFormat="false" ht="15" hidden="false" customHeight="true" outlineLevel="0" collapsed="false">
      <c r="B31" s="69" t="n">
        <v>104</v>
      </c>
      <c r="C31" s="58" t="s">
        <v>53</v>
      </c>
      <c r="D31" s="58" t="s">
        <v>167</v>
      </c>
      <c r="E31" s="101" t="n">
        <f aca="false">2.19+3.99</f>
        <v>6.18</v>
      </c>
      <c r="F31" s="101" t="n">
        <f aca="false">2.78+2.74</f>
        <v>5.52</v>
      </c>
      <c r="G31" s="101" t="n">
        <f aca="false">15.39+0.15</f>
        <v>15.54</v>
      </c>
      <c r="H31" s="101" t="n">
        <f aca="false">E31*4+F31*9+G31*4</f>
        <v>136.56</v>
      </c>
      <c r="I31" s="101" t="n">
        <v>0.12</v>
      </c>
      <c r="J31" s="101" t="n">
        <v>0.07</v>
      </c>
      <c r="K31" s="101" t="n">
        <v>11.07</v>
      </c>
      <c r="L31" s="101" t="n">
        <v>0</v>
      </c>
      <c r="M31" s="101" t="n">
        <v>0.5</v>
      </c>
      <c r="N31" s="101" t="n">
        <v>29.7</v>
      </c>
      <c r="O31" s="101" t="n">
        <v>72.22</v>
      </c>
      <c r="P31" s="101" t="n">
        <v>29.6</v>
      </c>
      <c r="Q31" s="145" t="n">
        <v>1.15</v>
      </c>
      <c r="R31" s="101" t="n">
        <v>1.25</v>
      </c>
      <c r="S31" s="146" t="n">
        <v>0.07</v>
      </c>
    </row>
    <row r="32" customFormat="false" ht="15" hidden="false" customHeight="true" outlineLevel="0" collapsed="false">
      <c r="A32" s="25"/>
      <c r="B32" s="41" t="n">
        <v>223</v>
      </c>
      <c r="C32" s="41" t="s">
        <v>55</v>
      </c>
      <c r="D32" s="42" t="n">
        <v>185</v>
      </c>
      <c r="E32" s="151" t="n">
        <v>20.87</v>
      </c>
      <c r="F32" s="151" t="n">
        <v>14.36</v>
      </c>
      <c r="G32" s="151" t="n">
        <v>32.35</v>
      </c>
      <c r="H32" s="101" t="n">
        <f aca="false">E32*4+F32*9+G32*4</f>
        <v>342.12</v>
      </c>
      <c r="I32" s="151" t="n">
        <v>0.07</v>
      </c>
      <c r="J32" s="151" t="n">
        <v>0.31</v>
      </c>
      <c r="K32" s="151" t="n">
        <v>0.94</v>
      </c>
      <c r="L32" s="151" t="n">
        <v>0.88</v>
      </c>
      <c r="M32" s="144" t="n">
        <v>0.4</v>
      </c>
      <c r="N32" s="151" t="n">
        <v>184.9</v>
      </c>
      <c r="O32" s="151" t="n">
        <v>256.21</v>
      </c>
      <c r="P32" s="151" t="n">
        <v>29.3</v>
      </c>
      <c r="Q32" s="151" t="n">
        <v>1.34</v>
      </c>
      <c r="R32" s="151" t="n">
        <v>1.08</v>
      </c>
      <c r="S32" s="146" t="n">
        <v>0.06</v>
      </c>
    </row>
    <row r="33" s="150" customFormat="true" ht="15" hidden="false" customHeight="true" outlineLevel="0" collapsed="false">
      <c r="A33" s="25"/>
      <c r="B33" s="41"/>
      <c r="C33" s="22" t="s">
        <v>56</v>
      </c>
      <c r="D33" s="22" t="n">
        <v>35</v>
      </c>
      <c r="E33" s="101" t="n">
        <v>0.49</v>
      </c>
      <c r="F33" s="101" t="n">
        <v>1.75</v>
      </c>
      <c r="G33" s="101" t="n">
        <f aca="false">2.05+9.98</f>
        <v>12.03</v>
      </c>
      <c r="H33" s="149" t="n">
        <f aca="false">E33*4+F33*9+G33*4</f>
        <v>65.83</v>
      </c>
      <c r="I33" s="101" t="n">
        <v>0.01</v>
      </c>
      <c r="J33" s="101" t="n">
        <v>0.01</v>
      </c>
      <c r="K33" s="101" t="n">
        <v>0.01</v>
      </c>
      <c r="L33" s="101" t="n">
        <v>0.01</v>
      </c>
      <c r="M33" s="144" t="n">
        <v>0</v>
      </c>
      <c r="N33" s="101" t="n">
        <f aca="false">9.55+0.3</f>
        <v>9.85</v>
      </c>
      <c r="O33" s="101" t="n">
        <v>7.95</v>
      </c>
      <c r="P33" s="101" t="n">
        <v>1.84</v>
      </c>
      <c r="Q33" s="145" t="n">
        <f aca="false">0.07+0.03</f>
        <v>0.1</v>
      </c>
      <c r="R33" s="101" t="n">
        <v>0.08</v>
      </c>
      <c r="S33" s="88" t="n">
        <v>0.02</v>
      </c>
    </row>
    <row r="34" customFormat="false" ht="15" hidden="false" customHeight="true" outlineLevel="0" collapsed="false">
      <c r="A34" s="25"/>
      <c r="B34" s="41"/>
      <c r="C34" s="43" t="s">
        <v>57</v>
      </c>
      <c r="D34" s="43" t="n">
        <v>200</v>
      </c>
      <c r="E34" s="151" t="n">
        <v>0.52</v>
      </c>
      <c r="F34" s="151" t="n">
        <v>0.18</v>
      </c>
      <c r="G34" s="151" t="n">
        <v>28.86</v>
      </c>
      <c r="H34" s="101" t="n">
        <f aca="false">E34*4+F34*9+G34*4</f>
        <v>119.14</v>
      </c>
      <c r="I34" s="151" t="n">
        <v>0.014</v>
      </c>
      <c r="J34" s="151" t="n">
        <v>0.018</v>
      </c>
      <c r="K34" s="151" t="n">
        <v>27.6</v>
      </c>
      <c r="L34" s="151" t="n">
        <v>0</v>
      </c>
      <c r="M34" s="151" t="n">
        <v>0</v>
      </c>
      <c r="N34" s="151" t="n">
        <v>23.7</v>
      </c>
      <c r="O34" s="151" t="n">
        <v>18.4</v>
      </c>
      <c r="P34" s="151" t="n">
        <v>13.4</v>
      </c>
      <c r="Q34" s="151" t="n">
        <v>0.712</v>
      </c>
      <c r="R34" s="151" t="n">
        <v>0.01</v>
      </c>
      <c r="S34" s="146" t="n">
        <v>0</v>
      </c>
    </row>
    <row r="35" customFormat="false" ht="15" hidden="false" customHeight="true" outlineLevel="0" collapsed="false">
      <c r="A35" s="25"/>
      <c r="B35" s="41"/>
      <c r="C35" s="22" t="s">
        <v>40</v>
      </c>
      <c r="D35" s="42" t="n">
        <v>40</v>
      </c>
      <c r="E35" s="172" t="n">
        <v>2.7</v>
      </c>
      <c r="F35" s="172" t="n">
        <v>0.34</v>
      </c>
      <c r="G35" s="172" t="n">
        <v>20.06</v>
      </c>
      <c r="H35" s="101" t="n">
        <f aca="false">E35*4+F35*9+G35*4</f>
        <v>94.1</v>
      </c>
      <c r="I35" s="172" t="n">
        <v>0.04</v>
      </c>
      <c r="J35" s="172" t="n">
        <v>0.01</v>
      </c>
      <c r="K35" s="172" t="n">
        <v>0</v>
      </c>
      <c r="L35" s="172" t="n">
        <v>0</v>
      </c>
      <c r="M35" s="172" t="n">
        <v>0.44</v>
      </c>
      <c r="N35" s="172" t="n">
        <v>8</v>
      </c>
      <c r="O35" s="172" t="n">
        <v>26</v>
      </c>
      <c r="P35" s="172" t="n">
        <v>5.6</v>
      </c>
      <c r="Q35" s="172" t="n">
        <v>0.44</v>
      </c>
      <c r="R35" s="172" t="n">
        <v>0</v>
      </c>
      <c r="S35" s="146" t="n">
        <v>0</v>
      </c>
    </row>
    <row r="36" customFormat="false" ht="15" hidden="false" customHeight="true" outlineLevel="0" collapsed="false">
      <c r="A36" s="25"/>
      <c r="B36" s="22"/>
      <c r="C36" s="22" t="s">
        <v>41</v>
      </c>
      <c r="D36" s="35" t="n">
        <v>40</v>
      </c>
      <c r="E36" s="101" t="n">
        <v>2.66</v>
      </c>
      <c r="F36" s="101" t="n">
        <v>0.48</v>
      </c>
      <c r="G36" s="101" t="n">
        <v>16.74</v>
      </c>
      <c r="H36" s="101" t="n">
        <f aca="false">E36*4+F36*9+G36*4</f>
        <v>81.92</v>
      </c>
      <c r="I36" s="101" t="n">
        <v>0.22</v>
      </c>
      <c r="J36" s="101" t="n">
        <v>0.14</v>
      </c>
      <c r="K36" s="101" t="n">
        <v>0.28</v>
      </c>
      <c r="L36" s="101" t="n">
        <v>0</v>
      </c>
      <c r="M36" s="101" t="n">
        <v>0.22</v>
      </c>
      <c r="N36" s="101" t="n">
        <v>51.1</v>
      </c>
      <c r="O36" s="101" t="n">
        <v>87.5</v>
      </c>
      <c r="P36" s="101" t="n">
        <v>28</v>
      </c>
      <c r="Q36" s="145" t="n">
        <v>1.96</v>
      </c>
      <c r="R36" s="101" t="n">
        <v>0</v>
      </c>
      <c r="S36" s="146" t="n">
        <v>0.04</v>
      </c>
    </row>
    <row r="37" customFormat="false" ht="15" hidden="false" customHeight="true" outlineLevel="0" collapsed="false">
      <c r="A37" s="25"/>
      <c r="B37" s="22"/>
      <c r="C37" s="22" t="s">
        <v>58</v>
      </c>
      <c r="D37" s="35" t="n">
        <v>180</v>
      </c>
      <c r="E37" s="101" t="n">
        <v>4.37</v>
      </c>
      <c r="F37" s="101" t="n">
        <f aca="false">2.7*1.8</f>
        <v>4.86</v>
      </c>
      <c r="G37" s="101" t="n">
        <v>7.175</v>
      </c>
      <c r="H37" s="101" t="n">
        <f aca="false">E37*4+F37*9+G37*4</f>
        <v>89.92</v>
      </c>
      <c r="I37" s="101" t="n">
        <v>0.035</v>
      </c>
      <c r="J37" s="101" t="n">
        <v>0.245</v>
      </c>
      <c r="K37" s="101" t="n">
        <v>0.52</v>
      </c>
      <c r="L37" s="101" t="n">
        <v>0.35</v>
      </c>
      <c r="M37" s="101" t="n">
        <v>0</v>
      </c>
      <c r="N37" s="101" t="n">
        <v>217</v>
      </c>
      <c r="O37" s="101" t="n">
        <v>57.96</v>
      </c>
      <c r="P37" s="101" t="n">
        <v>24.5</v>
      </c>
      <c r="Q37" s="101" t="n">
        <v>0.175</v>
      </c>
      <c r="R37" s="101" t="n">
        <v>0.7</v>
      </c>
      <c r="S37" s="146" t="n">
        <v>0</v>
      </c>
    </row>
    <row r="38" customFormat="false" ht="15" hidden="false" customHeight="true" outlineLevel="0" collapsed="false">
      <c r="B38" s="163"/>
      <c r="C38" s="29" t="s">
        <v>165</v>
      </c>
      <c r="D38" s="164" t="n">
        <f aca="false">SUM(D31:D37)+270</f>
        <v>950</v>
      </c>
      <c r="E38" s="157" t="n">
        <f aca="false">SUM(E31:E37)</f>
        <v>37.79</v>
      </c>
      <c r="F38" s="157" t="n">
        <f aca="false">SUM(F31:F37)</f>
        <v>27.49</v>
      </c>
      <c r="G38" s="157" t="n">
        <f aca="false">SUM(G31:G37)</f>
        <v>132.755</v>
      </c>
      <c r="H38" s="157" t="n">
        <f aca="false">SUM(H31:H37)</f>
        <v>929.59</v>
      </c>
      <c r="I38" s="157" t="n">
        <f aca="false">SUM(I31:I37)</f>
        <v>0.509</v>
      </c>
      <c r="J38" s="157" t="n">
        <f aca="false">SUM(J31:J37)</f>
        <v>0.803</v>
      </c>
      <c r="K38" s="157" t="n">
        <f aca="false">SUM(K31:K37)</f>
        <v>40.42</v>
      </c>
      <c r="L38" s="157" t="n">
        <f aca="false">SUM(L31:L37)</f>
        <v>1.24</v>
      </c>
      <c r="M38" s="157" t="n">
        <f aca="false">SUM(M31:M37)</f>
        <v>1.56</v>
      </c>
      <c r="N38" s="157" t="n">
        <f aca="false">SUM(N31:N37)</f>
        <v>524.25</v>
      </c>
      <c r="O38" s="157" t="n">
        <f aca="false">SUM(O31:O37)</f>
        <v>526.24</v>
      </c>
      <c r="P38" s="157" t="n">
        <f aca="false">SUM(P31:P37)</f>
        <v>132.24</v>
      </c>
      <c r="Q38" s="157" t="n">
        <f aca="false">SUM(Q31:Q37)</f>
        <v>5.877</v>
      </c>
      <c r="R38" s="157" t="n">
        <f aca="false">SUM(R31:R37)</f>
        <v>3.12</v>
      </c>
      <c r="S38" s="157" t="n">
        <f aca="false">SUM(S31:S37)</f>
        <v>0.19</v>
      </c>
    </row>
    <row r="39" s="177" customFormat="true" ht="15" hidden="false" customHeight="true" outlineLevel="0" collapsed="false">
      <c r="A39" s="173"/>
      <c r="B39" s="174"/>
      <c r="C39" s="175"/>
      <c r="D39" s="176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</row>
    <row r="40" customFormat="false" ht="15" hidden="false" customHeight="true" outlineLevel="0" collapsed="false"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46"/>
    </row>
    <row r="41" customFormat="false" ht="15" hidden="false" customHeight="true" outlineLevel="0" collapsed="false">
      <c r="A41" s="168"/>
      <c r="B41" s="169" t="s">
        <v>59</v>
      </c>
      <c r="C41" s="169"/>
      <c r="D41" s="170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</row>
    <row r="42" customFormat="false" ht="15" hidden="false" customHeight="true" outlineLevel="0" collapsed="false">
      <c r="B42" s="22" t="n">
        <v>96</v>
      </c>
      <c r="C42" s="43" t="s">
        <v>60</v>
      </c>
      <c r="D42" s="52" t="n">
        <v>250</v>
      </c>
      <c r="E42" s="11" t="n">
        <v>2.02</v>
      </c>
      <c r="F42" s="11" t="n">
        <v>5.09</v>
      </c>
      <c r="G42" s="11" t="n">
        <v>11.98</v>
      </c>
      <c r="H42" s="11" t="n">
        <f aca="false">E42*4+F42*9+G42*4</f>
        <v>101.81</v>
      </c>
      <c r="I42" s="11" t="n">
        <v>0.09</v>
      </c>
      <c r="J42" s="11" t="n">
        <v>0.06</v>
      </c>
      <c r="K42" s="11" t="n">
        <v>8.38</v>
      </c>
      <c r="L42" s="11" t="n">
        <v>0</v>
      </c>
      <c r="M42" s="11" t="n">
        <v>0.5</v>
      </c>
      <c r="N42" s="11" t="n">
        <v>29.15</v>
      </c>
      <c r="O42" s="11" t="n">
        <v>56.73</v>
      </c>
      <c r="P42" s="11" t="n">
        <v>24.18</v>
      </c>
      <c r="Q42" s="152" t="n">
        <v>0.93</v>
      </c>
      <c r="R42" s="11" t="n">
        <v>0.47</v>
      </c>
      <c r="S42" s="146" t="n">
        <v>0.05</v>
      </c>
    </row>
    <row r="43" customFormat="false" ht="15" hidden="false" customHeight="true" outlineLevel="0" collapsed="false">
      <c r="A43" s="25"/>
      <c r="B43" s="26"/>
      <c r="C43" s="22" t="s">
        <v>61</v>
      </c>
      <c r="D43" s="22" t="n">
        <v>85</v>
      </c>
      <c r="E43" s="151" t="n">
        <v>19.3</v>
      </c>
      <c r="F43" s="151" t="n">
        <v>16</v>
      </c>
      <c r="G43" s="151" t="n">
        <v>0.06</v>
      </c>
      <c r="H43" s="11" t="n">
        <f aca="false">E43*4+F43*9+G43*4</f>
        <v>221.44</v>
      </c>
      <c r="I43" s="151" t="n">
        <v>0.06</v>
      </c>
      <c r="J43" s="151" t="n">
        <v>0.13</v>
      </c>
      <c r="K43" s="151" t="n">
        <v>2.08</v>
      </c>
      <c r="L43" s="151" t="n">
        <v>0.9</v>
      </c>
      <c r="M43" s="11" t="n">
        <v>0.3</v>
      </c>
      <c r="N43" s="151" t="n">
        <v>43.65</v>
      </c>
      <c r="O43" s="151" t="n">
        <v>149.58</v>
      </c>
      <c r="P43" s="151" t="n">
        <v>19.25</v>
      </c>
      <c r="Q43" s="151" t="n">
        <v>1.71</v>
      </c>
      <c r="R43" s="151" t="n">
        <v>0</v>
      </c>
      <c r="S43" s="146" t="n">
        <v>0</v>
      </c>
    </row>
    <row r="44" customFormat="false" ht="15" hidden="false" customHeight="true" outlineLevel="0" collapsed="false">
      <c r="A44" s="25"/>
      <c r="B44" s="41" t="n">
        <v>143</v>
      </c>
      <c r="C44" s="41" t="s">
        <v>62</v>
      </c>
      <c r="D44" s="42" t="n">
        <v>130</v>
      </c>
      <c r="E44" s="144" t="n">
        <v>2.19</v>
      </c>
      <c r="F44" s="144" t="n">
        <v>13.61</v>
      </c>
      <c r="G44" s="144" t="n">
        <v>10.65</v>
      </c>
      <c r="H44" s="11" t="n">
        <f aca="false">E44*4+F44*9+G44*4</f>
        <v>173.85</v>
      </c>
      <c r="I44" s="144" t="n">
        <v>0.07</v>
      </c>
      <c r="J44" s="144" t="n">
        <v>0.07</v>
      </c>
      <c r="K44" s="144" t="n">
        <v>15.49</v>
      </c>
      <c r="L44" s="144" t="n">
        <v>0.57</v>
      </c>
      <c r="M44" s="11" t="n">
        <v>0</v>
      </c>
      <c r="N44" s="144" t="n">
        <v>46</v>
      </c>
      <c r="O44" s="144" t="n">
        <v>55.71</v>
      </c>
      <c r="P44" s="144" t="n">
        <v>20.13</v>
      </c>
      <c r="Q44" s="148" t="n">
        <v>0.74</v>
      </c>
      <c r="R44" s="144" t="n">
        <v>0.35</v>
      </c>
      <c r="S44" s="146" t="n">
        <v>0.02</v>
      </c>
    </row>
    <row r="45" customFormat="false" ht="15" hidden="false" customHeight="true" outlineLevel="0" collapsed="false">
      <c r="A45" s="25"/>
      <c r="B45" s="22" t="n">
        <v>397</v>
      </c>
      <c r="C45" s="22" t="s">
        <v>63</v>
      </c>
      <c r="D45" s="22" t="n">
        <v>200</v>
      </c>
      <c r="E45" s="144" t="n">
        <v>0.12</v>
      </c>
      <c r="F45" s="144" t="n">
        <v>0.1</v>
      </c>
      <c r="G45" s="144" t="n">
        <v>27.5</v>
      </c>
      <c r="H45" s="11" t="n">
        <f aca="false">E45*4+F45*9+G45*4</f>
        <v>111.38</v>
      </c>
      <c r="I45" s="144" t="n">
        <v>0.01</v>
      </c>
      <c r="J45" s="144" t="s">
        <v>168</v>
      </c>
      <c r="K45" s="144" t="n">
        <v>2.07</v>
      </c>
      <c r="L45" s="144" t="n">
        <v>0</v>
      </c>
      <c r="M45" s="144" t="n">
        <v>0</v>
      </c>
      <c r="N45" s="144" t="n">
        <v>16.2</v>
      </c>
      <c r="O45" s="144" t="n">
        <v>7.2</v>
      </c>
      <c r="P45" s="144" t="n">
        <v>7.51</v>
      </c>
      <c r="Q45" s="148" t="n">
        <v>0.89</v>
      </c>
      <c r="R45" s="144" t="n">
        <v>0.07</v>
      </c>
      <c r="S45" s="146" t="n">
        <v>0.01</v>
      </c>
    </row>
    <row r="46" customFormat="false" ht="15" hidden="false" customHeight="true" outlineLevel="0" collapsed="false">
      <c r="A46" s="25"/>
      <c r="B46" s="41"/>
      <c r="C46" s="22" t="s">
        <v>40</v>
      </c>
      <c r="D46" s="42" t="n">
        <v>40</v>
      </c>
      <c r="E46" s="172" t="n">
        <v>2.7</v>
      </c>
      <c r="F46" s="172" t="n">
        <v>0.34</v>
      </c>
      <c r="G46" s="172" t="n">
        <v>20.06</v>
      </c>
      <c r="H46" s="11" t="n">
        <f aca="false">E46*4+F46*9+G46*4</f>
        <v>94.1</v>
      </c>
      <c r="I46" s="172" t="n">
        <v>0.04</v>
      </c>
      <c r="J46" s="172" t="n">
        <v>0.01</v>
      </c>
      <c r="K46" s="172" t="n">
        <v>0</v>
      </c>
      <c r="L46" s="172" t="n">
        <v>0</v>
      </c>
      <c r="M46" s="172" t="n">
        <v>0.44</v>
      </c>
      <c r="N46" s="172" t="n">
        <v>8</v>
      </c>
      <c r="O46" s="172" t="n">
        <v>26</v>
      </c>
      <c r="P46" s="172" t="n">
        <v>5.6</v>
      </c>
      <c r="Q46" s="172" t="n">
        <v>0.44</v>
      </c>
      <c r="R46" s="172" t="n">
        <v>0</v>
      </c>
      <c r="S46" s="146" t="n">
        <v>0</v>
      </c>
    </row>
    <row r="47" customFormat="false" ht="15" hidden="false" customHeight="true" outlineLevel="0" collapsed="false">
      <c r="A47" s="25"/>
      <c r="B47" s="22"/>
      <c r="C47" s="22" t="s">
        <v>41</v>
      </c>
      <c r="D47" s="35" t="n">
        <v>20</v>
      </c>
      <c r="E47" s="144" t="n">
        <v>1.33</v>
      </c>
      <c r="F47" s="144" t="n">
        <v>0.24</v>
      </c>
      <c r="G47" s="144" t="n">
        <v>8.37</v>
      </c>
      <c r="H47" s="11" t="n">
        <f aca="false">E47*4+F47*9+G47*4</f>
        <v>40.96</v>
      </c>
      <c r="I47" s="144" t="n">
        <v>0.11</v>
      </c>
      <c r="J47" s="144" t="n">
        <v>0.07</v>
      </c>
      <c r="K47" s="144" t="n">
        <v>0.14</v>
      </c>
      <c r="L47" s="144" t="n">
        <v>0</v>
      </c>
      <c r="M47" s="144" t="n">
        <v>0.11</v>
      </c>
      <c r="N47" s="144" t="n">
        <v>25.55</v>
      </c>
      <c r="O47" s="144" t="n">
        <v>43.75</v>
      </c>
      <c r="P47" s="144" t="n">
        <v>14</v>
      </c>
      <c r="Q47" s="148" t="n">
        <v>0.98</v>
      </c>
      <c r="R47" s="144" t="n">
        <v>0</v>
      </c>
      <c r="S47" s="146" t="n">
        <v>0.2</v>
      </c>
    </row>
    <row r="48" customFormat="false" ht="15" hidden="false" customHeight="true" outlineLevel="0" collapsed="false">
      <c r="A48" s="25"/>
      <c r="B48" s="22"/>
      <c r="C48" s="22" t="s">
        <v>64</v>
      </c>
      <c r="D48" s="35" t="n">
        <v>100</v>
      </c>
      <c r="E48" s="101" t="n">
        <v>0.5</v>
      </c>
      <c r="F48" s="101" t="n">
        <v>0.5</v>
      </c>
      <c r="G48" s="101" t="n">
        <v>12.83</v>
      </c>
      <c r="H48" s="11" t="n">
        <f aca="false">E48*4+F48*9+G48*4</f>
        <v>57.82</v>
      </c>
      <c r="I48" s="101" t="n">
        <v>0.04</v>
      </c>
      <c r="J48" s="101" t="n">
        <v>0.02</v>
      </c>
      <c r="K48" s="101" t="n">
        <v>5</v>
      </c>
      <c r="L48" s="101" t="n">
        <v>0</v>
      </c>
      <c r="M48" s="101" t="n">
        <v>0.33</v>
      </c>
      <c r="N48" s="101" t="n">
        <v>25</v>
      </c>
      <c r="O48" s="101" t="n">
        <v>18.33</v>
      </c>
      <c r="P48" s="101" t="n">
        <v>14.17</v>
      </c>
      <c r="Q48" s="145" t="n">
        <v>0.5</v>
      </c>
      <c r="R48" s="101" t="n">
        <v>0.09</v>
      </c>
      <c r="S48" s="146" t="n">
        <v>0</v>
      </c>
    </row>
    <row r="49" customFormat="false" ht="15" hidden="false" customHeight="true" outlineLevel="0" collapsed="false">
      <c r="B49" s="22"/>
      <c r="C49" s="22" t="s">
        <v>51</v>
      </c>
      <c r="D49" s="36" t="n">
        <v>200</v>
      </c>
      <c r="E49" s="11" t="n">
        <v>5.8</v>
      </c>
      <c r="F49" s="11" t="n">
        <v>5</v>
      </c>
      <c r="G49" s="11" t="n">
        <v>9.6</v>
      </c>
      <c r="H49" s="11" t="n">
        <v>107</v>
      </c>
      <c r="I49" s="11" t="n">
        <v>0.08</v>
      </c>
      <c r="J49" s="11" t="n">
        <v>0.3</v>
      </c>
      <c r="K49" s="11" t="n">
        <v>2.6</v>
      </c>
      <c r="L49" s="11" t="n">
        <v>0.4</v>
      </c>
      <c r="M49" s="11" t="n">
        <v>0</v>
      </c>
      <c r="N49" s="11" t="n">
        <v>240</v>
      </c>
      <c r="O49" s="11" t="n">
        <v>180</v>
      </c>
      <c r="P49" s="11" t="n">
        <v>28</v>
      </c>
      <c r="Q49" s="152" t="n">
        <v>0.2</v>
      </c>
      <c r="R49" s="11" t="n">
        <v>0</v>
      </c>
      <c r="S49" s="146" t="n">
        <v>0</v>
      </c>
    </row>
    <row r="50" customFormat="false" ht="15" hidden="false" customHeight="true" outlineLevel="0" collapsed="false">
      <c r="B50" s="41"/>
      <c r="C50" s="22"/>
      <c r="D50" s="36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52"/>
      <c r="R50" s="11"/>
      <c r="S50" s="146"/>
    </row>
    <row r="51" customFormat="false" ht="15" hidden="false" customHeight="true" outlineLevel="0" collapsed="false">
      <c r="B51" s="163"/>
      <c r="C51" s="29" t="s">
        <v>165</v>
      </c>
      <c r="D51" s="164" t="n">
        <f aca="false">SUM(D42:D50)</f>
        <v>1025</v>
      </c>
      <c r="E51" s="164" t="n">
        <f aca="false">SUM(E42:E50)</f>
        <v>33.96</v>
      </c>
      <c r="F51" s="164" t="n">
        <f aca="false">SUM(F42:F50)</f>
        <v>40.88</v>
      </c>
      <c r="G51" s="164" t="n">
        <f aca="false">SUM(G42:G50)</f>
        <v>101.05</v>
      </c>
      <c r="H51" s="164" t="n">
        <f aca="false">SUM(H42:H50)</f>
        <v>908.36</v>
      </c>
      <c r="I51" s="164" t="n">
        <f aca="false">SUM(I42:I50)</f>
        <v>0.5</v>
      </c>
      <c r="J51" s="164" t="n">
        <f aca="false">SUM(J42:J50)</f>
        <v>0.66</v>
      </c>
      <c r="K51" s="164" t="n">
        <f aca="false">SUM(K42:K50)</f>
        <v>35.76</v>
      </c>
      <c r="L51" s="164" t="n">
        <f aca="false">SUM(L42:L50)</f>
        <v>1.87</v>
      </c>
      <c r="M51" s="164" t="n">
        <f aca="false">SUM(M42:M50)</f>
        <v>1.68</v>
      </c>
      <c r="N51" s="164" t="n">
        <f aca="false">SUM(N42:N50)</f>
        <v>433.55</v>
      </c>
      <c r="O51" s="164" t="n">
        <f aca="false">SUM(O42:O50)</f>
        <v>537.3</v>
      </c>
      <c r="P51" s="164" t="n">
        <f aca="false">SUM(P42:P50)</f>
        <v>132.84</v>
      </c>
      <c r="Q51" s="164" t="n">
        <f aca="false">SUM(Q42:Q50)</f>
        <v>6.39</v>
      </c>
      <c r="R51" s="164" t="n">
        <f aca="false">SUM(R42:R50)</f>
        <v>0.98</v>
      </c>
      <c r="S51" s="164" t="n">
        <f aca="false">SUM(S42:S50)</f>
        <v>0.28</v>
      </c>
    </row>
    <row r="52" customFormat="false" ht="15" hidden="false" customHeight="true" outlineLevel="0" collapsed="false">
      <c r="A52" s="11"/>
      <c r="B52" s="165"/>
      <c r="C52" s="166"/>
      <c r="D52" s="167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</row>
    <row r="53" customFormat="false" ht="15" hidden="false" customHeight="true" outlineLevel="0" collapsed="false">
      <c r="S53" s="146"/>
    </row>
    <row r="54" customFormat="false" ht="15" hidden="false" customHeight="true" outlineLevel="0" collapsed="false">
      <c r="A54" s="168"/>
      <c r="B54" s="169" t="s">
        <v>65</v>
      </c>
      <c r="C54" s="169"/>
      <c r="D54" s="170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</row>
    <row r="55" customFormat="false" ht="15" hidden="false" customHeight="true" outlineLevel="0" collapsed="false">
      <c r="A55" s="25"/>
      <c r="B55" s="41" t="n">
        <v>84</v>
      </c>
      <c r="C55" s="41" t="s">
        <v>66</v>
      </c>
      <c r="D55" s="42" t="n">
        <v>250</v>
      </c>
      <c r="E55" s="151" t="n">
        <v>3.56</v>
      </c>
      <c r="F55" s="151" t="n">
        <v>5.12</v>
      </c>
      <c r="G55" s="151" t="n">
        <v>14.17</v>
      </c>
      <c r="H55" s="149" t="n">
        <f aca="false">E55*4+F55*9+G55*4</f>
        <v>117</v>
      </c>
      <c r="I55" s="151" t="n">
        <v>0.1</v>
      </c>
      <c r="J55" s="151" t="n">
        <v>0.06</v>
      </c>
      <c r="K55" s="151" t="n">
        <v>6.7</v>
      </c>
      <c r="L55" s="151" t="n">
        <v>0</v>
      </c>
      <c r="M55" s="151" t="n">
        <v>0.5</v>
      </c>
      <c r="N55" s="151" t="n">
        <v>54.18</v>
      </c>
      <c r="O55" s="151" t="n">
        <v>99.5</v>
      </c>
      <c r="P55" s="151" t="n">
        <v>34.45</v>
      </c>
      <c r="Q55" s="178" t="n">
        <v>1.73</v>
      </c>
      <c r="R55" s="151" t="n">
        <v>0.325</v>
      </c>
      <c r="S55" s="146" t="n">
        <v>0.02</v>
      </c>
    </row>
    <row r="56" customFormat="false" ht="15" hidden="false" customHeight="true" outlineLevel="0" collapsed="false">
      <c r="A56" s="25"/>
      <c r="B56" s="53" t="n">
        <v>229</v>
      </c>
      <c r="C56" s="43" t="s">
        <v>67</v>
      </c>
      <c r="D56" s="52" t="n">
        <v>200</v>
      </c>
      <c r="E56" s="144" t="n">
        <v>19.5</v>
      </c>
      <c r="F56" s="144" t="n">
        <v>9.9</v>
      </c>
      <c r="G56" s="144" t="n">
        <v>7.6</v>
      </c>
      <c r="H56" s="149" t="n">
        <f aca="false">E56*4+F56*9+G56*4</f>
        <v>197.5</v>
      </c>
      <c r="I56" s="144" t="n">
        <v>0.1</v>
      </c>
      <c r="J56" s="144" t="n">
        <v>0.1</v>
      </c>
      <c r="K56" s="144" t="n">
        <v>7.46</v>
      </c>
      <c r="L56" s="144" t="n">
        <v>0.11</v>
      </c>
      <c r="M56" s="151" t="n">
        <v>0.9</v>
      </c>
      <c r="N56" s="144" t="n">
        <v>78.14</v>
      </c>
      <c r="O56" s="144" t="n">
        <v>324.38</v>
      </c>
      <c r="P56" s="144" t="n">
        <v>97.06</v>
      </c>
      <c r="Q56" s="148" t="n">
        <v>1.7</v>
      </c>
      <c r="R56" s="144" t="n">
        <v>1.04</v>
      </c>
      <c r="S56" s="146" t="n">
        <v>0.48</v>
      </c>
    </row>
    <row r="57" s="150" customFormat="true" ht="15" hidden="false" customHeight="true" outlineLevel="0" collapsed="false">
      <c r="A57" s="25"/>
      <c r="B57" s="26" t="n">
        <v>392</v>
      </c>
      <c r="C57" s="22" t="s">
        <v>39</v>
      </c>
      <c r="D57" s="35" t="n">
        <v>200</v>
      </c>
      <c r="E57" s="11" t="n">
        <v>1.1</v>
      </c>
      <c r="F57" s="11" t="n">
        <v>0.9</v>
      </c>
      <c r="G57" s="11" t="n">
        <v>12.56</v>
      </c>
      <c r="H57" s="11" t="n">
        <f aca="false">E57*4+F57*9+G57*4</f>
        <v>62.74</v>
      </c>
      <c r="I57" s="11" t="n">
        <v>0</v>
      </c>
      <c r="J57" s="11" t="n">
        <v>0</v>
      </c>
      <c r="K57" s="11" t="n">
        <v>0.03</v>
      </c>
      <c r="L57" s="11" t="n">
        <v>0</v>
      </c>
      <c r="M57" s="151" t="n">
        <v>0</v>
      </c>
      <c r="N57" s="11" t="n">
        <v>11.1</v>
      </c>
      <c r="O57" s="11" t="n">
        <v>2.8</v>
      </c>
      <c r="P57" s="11" t="n">
        <v>1.4</v>
      </c>
      <c r="Q57" s="152" t="n">
        <v>0.28</v>
      </c>
      <c r="R57" s="11" t="n">
        <v>0</v>
      </c>
      <c r="S57" s="88" t="n">
        <v>0</v>
      </c>
    </row>
    <row r="58" customFormat="false" ht="15" hidden="false" customHeight="true" outlineLevel="0" collapsed="false">
      <c r="A58" s="25"/>
      <c r="B58" s="41"/>
      <c r="C58" s="22" t="s">
        <v>40</v>
      </c>
      <c r="D58" s="42" t="n">
        <v>40</v>
      </c>
      <c r="E58" s="172" t="n">
        <v>2.7</v>
      </c>
      <c r="F58" s="172" t="n">
        <v>0.34</v>
      </c>
      <c r="G58" s="172" t="n">
        <v>20.06</v>
      </c>
      <c r="H58" s="149" t="n">
        <f aca="false">E58*4+F58*9+G58*4</f>
        <v>94.1</v>
      </c>
      <c r="I58" s="172" t="n">
        <v>0.04</v>
      </c>
      <c r="J58" s="172" t="n">
        <v>0.01</v>
      </c>
      <c r="K58" s="172" t="n">
        <v>0</v>
      </c>
      <c r="L58" s="172" t="n">
        <v>0</v>
      </c>
      <c r="M58" s="172" t="n">
        <v>0.44</v>
      </c>
      <c r="N58" s="172" t="n">
        <v>8</v>
      </c>
      <c r="O58" s="172" t="n">
        <v>26</v>
      </c>
      <c r="P58" s="172" t="n">
        <v>5.6</v>
      </c>
      <c r="Q58" s="172" t="n">
        <v>0.44</v>
      </c>
      <c r="R58" s="172" t="n">
        <v>0</v>
      </c>
      <c r="S58" s="146" t="n">
        <v>0</v>
      </c>
    </row>
    <row r="59" customFormat="false" ht="15" hidden="false" customHeight="true" outlineLevel="0" collapsed="false">
      <c r="A59" s="25"/>
      <c r="B59" s="22"/>
      <c r="C59" s="22" t="s">
        <v>41</v>
      </c>
      <c r="D59" s="35" t="n">
        <v>40</v>
      </c>
      <c r="E59" s="144" t="n">
        <v>2.66</v>
      </c>
      <c r="F59" s="144" t="n">
        <v>0.48</v>
      </c>
      <c r="G59" s="144" t="n">
        <v>16.74</v>
      </c>
      <c r="H59" s="149" t="n">
        <f aca="false">E59*4+F59*9+G59*4</f>
        <v>81.92</v>
      </c>
      <c r="I59" s="144" t="n">
        <v>0.22</v>
      </c>
      <c r="J59" s="144" t="n">
        <v>0.14</v>
      </c>
      <c r="K59" s="144" t="n">
        <v>0.28</v>
      </c>
      <c r="L59" s="144" t="n">
        <v>0</v>
      </c>
      <c r="M59" s="144" t="n">
        <v>0.22</v>
      </c>
      <c r="N59" s="144" t="n">
        <v>51.1</v>
      </c>
      <c r="O59" s="144" t="n">
        <v>87.5</v>
      </c>
      <c r="P59" s="144" t="n">
        <v>28</v>
      </c>
      <c r="Q59" s="148" t="n">
        <v>1.96</v>
      </c>
      <c r="R59" s="144" t="n">
        <v>0</v>
      </c>
      <c r="S59" s="146" t="n">
        <v>0.04</v>
      </c>
    </row>
    <row r="60" customFormat="false" ht="15" hidden="false" customHeight="true" outlineLevel="0" collapsed="false">
      <c r="A60" s="25"/>
      <c r="B60" s="22"/>
      <c r="C60" s="43" t="s">
        <v>68</v>
      </c>
      <c r="D60" s="43" t="n">
        <v>80</v>
      </c>
      <c r="E60" s="144" t="n">
        <v>4.9</v>
      </c>
      <c r="F60" s="144" t="n">
        <v>6.57</v>
      </c>
      <c r="G60" s="144" t="n">
        <v>54.25</v>
      </c>
      <c r="H60" s="149" t="n">
        <f aca="false">E60*4+F60*9+G60*4</f>
        <v>295.73</v>
      </c>
      <c r="I60" s="144" t="n">
        <v>0.08</v>
      </c>
      <c r="J60" s="144" t="n">
        <v>0.056</v>
      </c>
      <c r="K60" s="144" t="n">
        <v>0.064</v>
      </c>
      <c r="L60" s="144" t="n">
        <v>0.13</v>
      </c>
      <c r="M60" s="144" t="n">
        <v>1.2</v>
      </c>
      <c r="N60" s="144" t="n">
        <v>15.6</v>
      </c>
      <c r="O60" s="144" t="n">
        <v>49.12</v>
      </c>
      <c r="P60" s="144" t="n">
        <v>19.28</v>
      </c>
      <c r="Q60" s="148" t="n">
        <v>1.112</v>
      </c>
      <c r="R60" s="144" t="n">
        <v>0.2</v>
      </c>
      <c r="S60" s="146" t="n">
        <v>0</v>
      </c>
    </row>
    <row r="61" customFormat="false" ht="15" hidden="false" customHeight="true" outlineLevel="0" collapsed="false">
      <c r="A61" s="25"/>
      <c r="B61" s="22"/>
      <c r="C61" s="27" t="s">
        <v>69</v>
      </c>
      <c r="D61" s="54" t="n">
        <v>150</v>
      </c>
      <c r="E61" s="153" t="n">
        <v>0.75</v>
      </c>
      <c r="F61" s="153" t="n">
        <v>0</v>
      </c>
      <c r="G61" s="153" t="n">
        <v>15.15</v>
      </c>
      <c r="H61" s="149" t="n">
        <f aca="false">E61*4+F61*9+G61*4</f>
        <v>63.6</v>
      </c>
      <c r="I61" s="149" t="n">
        <v>0.015</v>
      </c>
      <c r="J61" s="149" t="n">
        <v>0.015</v>
      </c>
      <c r="K61" s="149" t="n">
        <v>3</v>
      </c>
      <c r="L61" s="149" t="n">
        <v>0</v>
      </c>
      <c r="M61" s="149" t="n">
        <v>0.15</v>
      </c>
      <c r="N61" s="149" t="n">
        <v>10.5</v>
      </c>
      <c r="O61" s="149" t="n">
        <v>10.5</v>
      </c>
      <c r="P61" s="149" t="n">
        <v>6</v>
      </c>
      <c r="Q61" s="149" t="n">
        <v>2.1</v>
      </c>
      <c r="R61" s="149" t="n">
        <v>0</v>
      </c>
      <c r="S61" s="146" t="n">
        <v>0</v>
      </c>
    </row>
    <row r="62" customFormat="false" ht="15" hidden="false" customHeight="true" outlineLevel="0" collapsed="false">
      <c r="B62" s="163"/>
      <c r="C62" s="29" t="s">
        <v>165</v>
      </c>
      <c r="D62" s="164" t="n">
        <f aca="false">SUM(D55:D61)</f>
        <v>960</v>
      </c>
      <c r="E62" s="157" t="n">
        <f aca="false">SUM(E55:E61)</f>
        <v>35.17</v>
      </c>
      <c r="F62" s="157" t="n">
        <f aca="false">SUM(F55:F61)</f>
        <v>23.31</v>
      </c>
      <c r="G62" s="157" t="n">
        <f aca="false">SUM(G55:G61)</f>
        <v>140.53</v>
      </c>
      <c r="H62" s="157" t="n">
        <f aca="false">SUM(H55:H61)</f>
        <v>912.59</v>
      </c>
      <c r="I62" s="157" t="n">
        <f aca="false">SUM(I55:I61)</f>
        <v>0.555</v>
      </c>
      <c r="J62" s="157" t="n">
        <f aca="false">SUM(J55:J61)</f>
        <v>0.381</v>
      </c>
      <c r="K62" s="157" t="n">
        <f aca="false">SUM(K55:K61)</f>
        <v>17.534</v>
      </c>
      <c r="L62" s="157" t="n">
        <f aca="false">SUM(L55:L61)</f>
        <v>0.24</v>
      </c>
      <c r="M62" s="157" t="n">
        <f aca="false">SUM(M55:M61)</f>
        <v>3.41</v>
      </c>
      <c r="N62" s="157" t="n">
        <f aca="false">SUM(N55:N61)</f>
        <v>228.62</v>
      </c>
      <c r="O62" s="157" t="n">
        <f aca="false">SUM(O55:O61)</f>
        <v>599.8</v>
      </c>
      <c r="P62" s="157" t="n">
        <f aca="false">SUM(P55:P61)</f>
        <v>191.79</v>
      </c>
      <c r="Q62" s="157" t="n">
        <f aca="false">SUM(Q55:Q61)</f>
        <v>9.322</v>
      </c>
      <c r="R62" s="157" t="n">
        <f aca="false">SUM(R55:R61)</f>
        <v>1.565</v>
      </c>
      <c r="S62" s="157" t="n">
        <f aca="false">SUM(S55:S61)</f>
        <v>0.54</v>
      </c>
    </row>
    <row r="63" customFormat="false" ht="15" hidden="false" customHeight="true" outlineLevel="0" collapsed="false">
      <c r="A63" s="11"/>
      <c r="B63" s="165"/>
      <c r="C63" s="166"/>
      <c r="D63" s="167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</row>
    <row r="64" customFormat="false" ht="15" hidden="false" customHeight="true" outlineLevel="0" collapsed="false"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6"/>
    </row>
    <row r="65" customFormat="false" ht="15" hidden="false" customHeight="true" outlineLevel="0" collapsed="false">
      <c r="A65" s="168"/>
      <c r="B65" s="179" t="s">
        <v>70</v>
      </c>
      <c r="C65" s="179"/>
      <c r="D65" s="170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</row>
    <row r="66" customFormat="false" ht="15" hidden="false" customHeight="true" outlineLevel="0" collapsed="false">
      <c r="A66" s="25"/>
      <c r="B66" s="57" t="s">
        <v>71</v>
      </c>
      <c r="C66" s="58" t="s">
        <v>72</v>
      </c>
      <c r="D66" s="59" t="n">
        <v>250</v>
      </c>
      <c r="E66" s="144" t="n">
        <v>1.59</v>
      </c>
      <c r="F66" s="144" t="n">
        <v>4.99</v>
      </c>
      <c r="G66" s="144" t="n">
        <v>9.15</v>
      </c>
      <c r="H66" s="144" t="n">
        <f aca="false">E66*4+F66*9+G66*4</f>
        <v>87.87</v>
      </c>
      <c r="I66" s="144" t="n">
        <v>0.07</v>
      </c>
      <c r="J66" s="144" t="n">
        <v>0.05</v>
      </c>
      <c r="K66" s="144" t="n">
        <v>10.38</v>
      </c>
      <c r="L66" s="144" t="n">
        <v>0</v>
      </c>
      <c r="M66" s="144" t="n">
        <v>0.3</v>
      </c>
      <c r="N66" s="144" t="n">
        <v>34.85</v>
      </c>
      <c r="O66" s="144" t="n">
        <v>49.28</v>
      </c>
      <c r="P66" s="144" t="n">
        <v>20.75</v>
      </c>
      <c r="Q66" s="148" t="n">
        <v>0.78</v>
      </c>
      <c r="R66" s="144" t="n">
        <v>0.58</v>
      </c>
      <c r="S66" s="146" t="n">
        <v>0.01</v>
      </c>
    </row>
    <row r="67" customFormat="false" ht="15" hidden="false" customHeight="true" outlineLevel="0" collapsed="false">
      <c r="A67" s="25"/>
      <c r="B67" s="60" t="n">
        <v>211</v>
      </c>
      <c r="C67" s="41" t="s">
        <v>73</v>
      </c>
      <c r="D67" s="41" t="n">
        <v>140</v>
      </c>
      <c r="E67" s="11" t="n">
        <v>19.12</v>
      </c>
      <c r="F67" s="11" t="n">
        <v>25.38</v>
      </c>
      <c r="G67" s="11" t="n">
        <v>2.72</v>
      </c>
      <c r="H67" s="144" t="n">
        <f aca="false">E67*4+F67*9+G67*4</f>
        <v>315.78</v>
      </c>
      <c r="I67" s="11" t="n">
        <v>0.106</v>
      </c>
      <c r="J67" s="11" t="n">
        <v>0.58</v>
      </c>
      <c r="K67" s="11" t="n">
        <v>0.34</v>
      </c>
      <c r="L67" s="11" t="n">
        <v>3.872</v>
      </c>
      <c r="M67" s="144" t="n">
        <f aca="false">1.2*1.4</f>
        <v>1.68</v>
      </c>
      <c r="N67" s="11" t="n">
        <v>278.93</v>
      </c>
      <c r="O67" s="11" t="n">
        <v>333.06</v>
      </c>
      <c r="P67" s="11" t="n">
        <v>23.28</v>
      </c>
      <c r="Q67" s="152" t="n">
        <v>2.93</v>
      </c>
      <c r="R67" s="11" t="n">
        <v>2.59</v>
      </c>
      <c r="S67" s="146" t="n">
        <v>0.36</v>
      </c>
    </row>
    <row r="68" customFormat="false" ht="15" hidden="false" customHeight="true" outlineLevel="0" collapsed="false">
      <c r="A68" s="25"/>
      <c r="B68" s="41"/>
      <c r="C68" s="41" t="s">
        <v>74</v>
      </c>
      <c r="D68" s="41" t="n">
        <v>60</v>
      </c>
      <c r="E68" s="144" t="n">
        <v>1.73</v>
      </c>
      <c r="F68" s="144" t="n">
        <v>1.63</v>
      </c>
      <c r="G68" s="144" t="n">
        <v>3.47</v>
      </c>
      <c r="H68" s="144" t="n">
        <f aca="false">E68*4+F68*9+G68*4</f>
        <v>35.47</v>
      </c>
      <c r="I68" s="144" t="n">
        <v>0.034</v>
      </c>
      <c r="J68" s="144" t="n">
        <v>0.02</v>
      </c>
      <c r="K68" s="144" t="n">
        <v>5.82</v>
      </c>
      <c r="L68" s="144" t="n">
        <v>0.08</v>
      </c>
      <c r="M68" s="144" t="n">
        <v>0</v>
      </c>
      <c r="N68" s="144" t="n">
        <v>14.35</v>
      </c>
      <c r="O68" s="144" t="n">
        <v>36.7</v>
      </c>
      <c r="P68" s="144" t="n">
        <v>12.1</v>
      </c>
      <c r="Q68" s="148" t="n">
        <v>0.42</v>
      </c>
      <c r="R68" s="144" t="n">
        <v>0</v>
      </c>
      <c r="S68" s="146" t="n">
        <v>0</v>
      </c>
    </row>
    <row r="69" customFormat="false" ht="15" hidden="false" customHeight="true" outlineLevel="0" collapsed="false">
      <c r="A69" s="25"/>
      <c r="B69" s="41"/>
      <c r="C69" s="41" t="s">
        <v>75</v>
      </c>
      <c r="D69" s="42" t="n">
        <v>200</v>
      </c>
      <c r="E69" s="153" t="n">
        <v>1</v>
      </c>
      <c r="F69" s="153" t="n">
        <v>0</v>
      </c>
      <c r="G69" s="153" t="n">
        <v>20.2</v>
      </c>
      <c r="H69" s="144" t="n">
        <f aca="false">E69*4+F69*9+G69*4</f>
        <v>84.8</v>
      </c>
      <c r="I69" s="149" t="n">
        <v>0.022</v>
      </c>
      <c r="J69" s="149" t="n">
        <v>0.022</v>
      </c>
      <c r="K69" s="149" t="n">
        <v>4</v>
      </c>
      <c r="L69" s="149" t="n">
        <v>0</v>
      </c>
      <c r="M69" s="149" t="n">
        <v>0.2</v>
      </c>
      <c r="N69" s="149" t="n">
        <v>14</v>
      </c>
      <c r="O69" s="149" t="n">
        <v>14</v>
      </c>
      <c r="P69" s="149" t="n">
        <v>8</v>
      </c>
      <c r="Q69" s="149" t="n">
        <v>2.8</v>
      </c>
      <c r="R69" s="149" t="n">
        <v>0</v>
      </c>
      <c r="S69" s="146" t="n">
        <v>0</v>
      </c>
    </row>
    <row r="70" customFormat="false" ht="15" hidden="false" customHeight="true" outlineLevel="0" collapsed="false">
      <c r="A70" s="25"/>
      <c r="B70" s="61"/>
      <c r="C70" s="22" t="s">
        <v>40</v>
      </c>
      <c r="D70" s="35" t="n">
        <v>40</v>
      </c>
      <c r="E70" s="172" t="n">
        <v>2.7</v>
      </c>
      <c r="F70" s="172" t="n">
        <v>0.34</v>
      </c>
      <c r="G70" s="172" t="n">
        <v>20.06</v>
      </c>
      <c r="H70" s="144" t="n">
        <f aca="false">E70*4+F70*9+G70*4</f>
        <v>94.1</v>
      </c>
      <c r="I70" s="172" t="n">
        <v>0.04</v>
      </c>
      <c r="J70" s="172" t="n">
        <v>0.01</v>
      </c>
      <c r="K70" s="172" t="n">
        <v>0</v>
      </c>
      <c r="L70" s="172" t="n">
        <v>0</v>
      </c>
      <c r="M70" s="172" t="n">
        <v>0.44</v>
      </c>
      <c r="N70" s="172" t="n">
        <v>8</v>
      </c>
      <c r="O70" s="172" t="n">
        <v>26</v>
      </c>
      <c r="P70" s="172" t="n">
        <v>5.6</v>
      </c>
      <c r="Q70" s="172" t="n">
        <v>0.44</v>
      </c>
      <c r="R70" s="172" t="n">
        <v>0</v>
      </c>
      <c r="S70" s="146" t="n">
        <v>0</v>
      </c>
    </row>
    <row r="71" customFormat="false" ht="15" hidden="false" customHeight="true" outlineLevel="0" collapsed="false">
      <c r="A71" s="25"/>
      <c r="B71" s="22"/>
      <c r="C71" s="22" t="s">
        <v>41</v>
      </c>
      <c r="D71" s="35" t="n">
        <v>20</v>
      </c>
      <c r="E71" s="144" t="n">
        <v>1.33</v>
      </c>
      <c r="F71" s="144" t="n">
        <v>0.24</v>
      </c>
      <c r="G71" s="144" t="n">
        <v>8.37</v>
      </c>
      <c r="H71" s="144" t="n">
        <f aca="false">E71*4+F71*9+G71*4</f>
        <v>40.96</v>
      </c>
      <c r="I71" s="144" t="n">
        <v>0.11</v>
      </c>
      <c r="J71" s="144" t="n">
        <v>0.07</v>
      </c>
      <c r="K71" s="144" t="n">
        <v>0.14</v>
      </c>
      <c r="L71" s="144" t="n">
        <v>0</v>
      </c>
      <c r="M71" s="144" t="n">
        <v>0.11</v>
      </c>
      <c r="N71" s="144" t="n">
        <v>25.55</v>
      </c>
      <c r="O71" s="144" t="n">
        <v>43.75</v>
      </c>
      <c r="P71" s="144" t="n">
        <v>14</v>
      </c>
      <c r="Q71" s="148" t="n">
        <v>0.98</v>
      </c>
      <c r="R71" s="144" t="n">
        <v>0</v>
      </c>
      <c r="S71" s="146" t="n">
        <v>0.02</v>
      </c>
    </row>
    <row r="72" customFormat="false" ht="15" hidden="false" customHeight="true" outlineLevel="0" collapsed="false">
      <c r="A72" s="25"/>
      <c r="B72" s="22"/>
      <c r="C72" s="22" t="s">
        <v>76</v>
      </c>
      <c r="D72" s="35" t="n">
        <v>120</v>
      </c>
      <c r="E72" s="149" t="n">
        <v>0.6</v>
      </c>
      <c r="F72" s="149" t="n">
        <v>0.6</v>
      </c>
      <c r="G72" s="149" t="n">
        <v>15.41</v>
      </c>
      <c r="H72" s="144" t="n">
        <f aca="false">E72*4+F72*9+G72*4</f>
        <v>69.44</v>
      </c>
      <c r="I72" s="149" t="n">
        <v>0.05</v>
      </c>
      <c r="J72" s="149" t="n">
        <v>0.02</v>
      </c>
      <c r="K72" s="149" t="n">
        <v>6</v>
      </c>
      <c r="L72" s="149" t="n">
        <v>0</v>
      </c>
      <c r="M72" s="149" t="n">
        <v>0.41</v>
      </c>
      <c r="N72" s="149" t="n">
        <v>30</v>
      </c>
      <c r="O72" s="149" t="n">
        <v>22.01</v>
      </c>
      <c r="P72" s="149" t="n">
        <v>17</v>
      </c>
      <c r="Q72" s="149" t="n">
        <v>0.62</v>
      </c>
      <c r="R72" s="149" t="n">
        <v>0.18</v>
      </c>
      <c r="S72" s="146" t="n">
        <v>0</v>
      </c>
    </row>
    <row r="73" customFormat="false" ht="15" hidden="false" customHeight="true" outlineLevel="0" collapsed="false">
      <c r="A73" s="25"/>
      <c r="B73" s="22"/>
      <c r="C73" s="22" t="s">
        <v>77</v>
      </c>
      <c r="D73" s="35" t="n">
        <v>180</v>
      </c>
      <c r="E73" s="101" t="n">
        <v>4.37</v>
      </c>
      <c r="F73" s="101" t="n">
        <f aca="false">2.7*1.8</f>
        <v>4.86</v>
      </c>
      <c r="G73" s="101" t="n">
        <v>7.175</v>
      </c>
      <c r="H73" s="101" t="n">
        <f aca="false">E73*4+F73*9+G73*4</f>
        <v>89.92</v>
      </c>
      <c r="I73" s="101" t="n">
        <v>0.035</v>
      </c>
      <c r="J73" s="101" t="n">
        <v>0.245</v>
      </c>
      <c r="K73" s="101" t="n">
        <v>0.52</v>
      </c>
      <c r="L73" s="101" t="n">
        <v>0.35</v>
      </c>
      <c r="M73" s="101" t="n">
        <v>0</v>
      </c>
      <c r="N73" s="101" t="n">
        <v>217</v>
      </c>
      <c r="O73" s="101" t="n">
        <v>57.96</v>
      </c>
      <c r="P73" s="101" t="n">
        <v>24.5</v>
      </c>
      <c r="Q73" s="101" t="n">
        <v>0.175</v>
      </c>
      <c r="R73" s="101" t="n">
        <v>0.7</v>
      </c>
      <c r="S73" s="146" t="n">
        <v>0</v>
      </c>
    </row>
    <row r="74" customFormat="false" ht="15" hidden="false" customHeight="true" outlineLevel="0" collapsed="false">
      <c r="B74" s="163"/>
      <c r="C74" s="29" t="s">
        <v>165</v>
      </c>
      <c r="D74" s="164" t="n">
        <f aca="false">SUM(D66:D73)</f>
        <v>1010</v>
      </c>
      <c r="E74" s="164" t="n">
        <f aca="false">SUM(E66:E73)</f>
        <v>32.44</v>
      </c>
      <c r="F74" s="164" t="n">
        <f aca="false">SUM(F66:F73)</f>
        <v>38.04</v>
      </c>
      <c r="G74" s="164" t="n">
        <f aca="false">SUM(G66:G73)</f>
        <v>86.555</v>
      </c>
      <c r="H74" s="164" t="n">
        <f aca="false">SUM(H66:H73)</f>
        <v>818.34</v>
      </c>
      <c r="I74" s="164" t="n">
        <f aca="false">SUM(I66:I73)</f>
        <v>0.467</v>
      </c>
      <c r="J74" s="164" t="n">
        <f aca="false">SUM(J66:J73)</f>
        <v>1.017</v>
      </c>
      <c r="K74" s="164" t="n">
        <f aca="false">SUM(K66:K73)</f>
        <v>27.2</v>
      </c>
      <c r="L74" s="164" t="n">
        <f aca="false">SUM(L66:L73)</f>
        <v>4.302</v>
      </c>
      <c r="M74" s="164" t="n">
        <f aca="false">SUM(M66:M73)</f>
        <v>3.14</v>
      </c>
      <c r="N74" s="164" t="n">
        <f aca="false">SUM(N66:N73)</f>
        <v>622.68</v>
      </c>
      <c r="O74" s="164" t="n">
        <f aca="false">SUM(O66:O73)</f>
        <v>582.76</v>
      </c>
      <c r="P74" s="164" t="n">
        <f aca="false">SUM(P66:P73)</f>
        <v>125.23</v>
      </c>
      <c r="Q74" s="164" t="n">
        <f aca="false">SUM(Q66:Q73)</f>
        <v>9.145</v>
      </c>
      <c r="R74" s="164" t="n">
        <f aca="false">SUM(R66:R73)</f>
        <v>4.05</v>
      </c>
      <c r="S74" s="164" t="n">
        <f aca="false">SUM(S66:S73)</f>
        <v>0.39</v>
      </c>
    </row>
    <row r="75" customFormat="false" ht="15" hidden="false" customHeight="true" outlineLevel="0" collapsed="false">
      <c r="B75" s="165"/>
      <c r="C75" s="166"/>
      <c r="D75" s="167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</row>
    <row r="76" customFormat="false" ht="15" hidden="false" customHeight="true" outlineLevel="0" collapsed="false">
      <c r="A76" s="11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8"/>
      <c r="R76" s="144"/>
      <c r="S76" s="146"/>
    </row>
    <row r="77" customFormat="false" ht="15" hidden="false" customHeight="true" outlineLevel="0" collapsed="false">
      <c r="A77" s="168"/>
      <c r="B77" s="169" t="s">
        <v>78</v>
      </c>
      <c r="C77" s="169"/>
      <c r="D77" s="170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</row>
    <row r="78" customFormat="false" ht="15" hidden="false" customHeight="true" outlineLevel="0" collapsed="false">
      <c r="B78" s="65" t="n">
        <v>81</v>
      </c>
      <c r="C78" s="22" t="s">
        <v>79</v>
      </c>
      <c r="D78" s="35" t="n">
        <v>250</v>
      </c>
      <c r="E78" s="11" t="n">
        <v>1.6</v>
      </c>
      <c r="F78" s="11" t="n">
        <v>4.86</v>
      </c>
      <c r="G78" s="11" t="n">
        <v>8.56</v>
      </c>
      <c r="H78" s="11" t="n">
        <f aca="false">E78*4+F78*9+G78*4</f>
        <v>84.38</v>
      </c>
      <c r="I78" s="11" t="n">
        <v>0.03</v>
      </c>
      <c r="J78" s="11" t="n">
        <v>0.04</v>
      </c>
      <c r="K78" s="11" t="n">
        <v>10.93</v>
      </c>
      <c r="L78" s="11" t="n">
        <v>0</v>
      </c>
      <c r="M78" s="11" t="n">
        <v>0.5</v>
      </c>
      <c r="N78" s="11" t="n">
        <v>52.53</v>
      </c>
      <c r="O78" s="11" t="n">
        <v>46.1</v>
      </c>
      <c r="P78" s="11" t="n">
        <v>23.13</v>
      </c>
      <c r="Q78" s="152" t="n">
        <v>1.1</v>
      </c>
      <c r="R78" s="11" t="n">
        <v>0.74</v>
      </c>
      <c r="S78" s="146" t="n">
        <v>0.07</v>
      </c>
    </row>
    <row r="79" customFormat="false" ht="15" hidden="false" customHeight="true" outlineLevel="0" collapsed="false">
      <c r="A79" s="25"/>
      <c r="B79" s="22" t="s">
        <v>80</v>
      </c>
      <c r="C79" s="43" t="s">
        <v>81</v>
      </c>
      <c r="D79" s="52" t="n">
        <v>80</v>
      </c>
      <c r="E79" s="11" t="n">
        <f aca="false">5.29+0.57</f>
        <v>5.86</v>
      </c>
      <c r="F79" s="11" t="n">
        <f aca="false">14.8+1.51</f>
        <v>16.31</v>
      </c>
      <c r="G79" s="11" t="n">
        <f aca="false">1.28+1.79</f>
        <v>3.07</v>
      </c>
      <c r="H79" s="11" t="n">
        <f aca="false">E79*4+F79*9+G79*4</f>
        <v>182.51</v>
      </c>
      <c r="I79" s="11" t="n">
        <v>0.14</v>
      </c>
      <c r="J79" s="11" t="n">
        <v>0.05</v>
      </c>
      <c r="K79" s="11" t="n">
        <v>0.09</v>
      </c>
      <c r="L79" s="11" t="n">
        <v>0</v>
      </c>
      <c r="M79" s="11" t="n">
        <v>0.3</v>
      </c>
      <c r="N79" s="11" t="n">
        <v>9.54</v>
      </c>
      <c r="O79" s="11" t="n">
        <v>63.38</v>
      </c>
      <c r="P79" s="11" t="n">
        <v>11.3</v>
      </c>
      <c r="Q79" s="152" t="n">
        <v>0.745</v>
      </c>
      <c r="R79" s="11" t="n">
        <v>1.12</v>
      </c>
      <c r="S79" s="146" t="n">
        <v>0.02</v>
      </c>
    </row>
    <row r="80" s="150" customFormat="true" ht="15" hidden="false" customHeight="true" outlineLevel="0" collapsed="false">
      <c r="A80" s="25"/>
      <c r="B80" s="22"/>
      <c r="C80" s="22" t="s">
        <v>82</v>
      </c>
      <c r="D80" s="35" t="n">
        <v>125</v>
      </c>
      <c r="E80" s="11" t="n">
        <v>2.98</v>
      </c>
      <c r="F80" s="11" t="n">
        <v>6.12</v>
      </c>
      <c r="G80" s="11" t="n">
        <v>30.9</v>
      </c>
      <c r="H80" s="11" t="n">
        <f aca="false">E80*4+F80*9+G80*4</f>
        <v>190.6</v>
      </c>
      <c r="I80" s="11" t="n">
        <v>0.026</v>
      </c>
      <c r="J80" s="11" t="n">
        <v>0.026</v>
      </c>
      <c r="K80" s="11" t="n">
        <v>0</v>
      </c>
      <c r="L80" s="11" t="n">
        <v>0.31</v>
      </c>
      <c r="M80" s="11" t="n">
        <v>0.46</v>
      </c>
      <c r="N80" s="11" t="n">
        <v>13.42</v>
      </c>
      <c r="O80" s="11" t="n">
        <v>64.9</v>
      </c>
      <c r="P80" s="11" t="n">
        <v>21.97</v>
      </c>
      <c r="Q80" s="152" t="n">
        <v>0.46</v>
      </c>
      <c r="R80" s="11" t="n">
        <v>0.54</v>
      </c>
      <c r="S80" s="88" t="n">
        <v>0</v>
      </c>
    </row>
    <row r="81" customFormat="false" ht="15" hidden="false" customHeight="true" outlineLevel="0" collapsed="false">
      <c r="A81" s="25"/>
      <c r="B81" s="41"/>
      <c r="C81" s="41" t="s">
        <v>83</v>
      </c>
      <c r="D81" s="42" t="n">
        <v>200</v>
      </c>
      <c r="E81" s="11" t="n">
        <v>0.68</v>
      </c>
      <c r="F81" s="11" t="n">
        <v>0.28</v>
      </c>
      <c r="G81" s="11" t="n">
        <v>20.76</v>
      </c>
      <c r="H81" s="11" t="n">
        <f aca="false">E81*4+F81*9+G81*4</f>
        <v>88.28</v>
      </c>
      <c r="I81" s="11" t="n">
        <v>0.01</v>
      </c>
      <c r="J81" s="11" t="n">
        <v>0.06</v>
      </c>
      <c r="K81" s="11" t="n">
        <v>100</v>
      </c>
      <c r="L81" s="11" t="n">
        <v>0</v>
      </c>
      <c r="M81" s="11" t="n">
        <v>0</v>
      </c>
      <c r="N81" s="11" t="n">
        <v>21.34</v>
      </c>
      <c r="O81" s="11" t="n">
        <v>3.44</v>
      </c>
      <c r="P81" s="11" t="n">
        <v>3.44</v>
      </c>
      <c r="Q81" s="152" t="n">
        <v>0.634</v>
      </c>
      <c r="R81" s="11" t="n">
        <v>0.02</v>
      </c>
      <c r="S81" s="146" t="n">
        <v>0.4</v>
      </c>
    </row>
    <row r="82" customFormat="false" ht="15" hidden="false" customHeight="true" outlineLevel="0" collapsed="false">
      <c r="A82" s="25"/>
      <c r="B82" s="24"/>
      <c r="C82" s="22" t="s">
        <v>40</v>
      </c>
      <c r="D82" s="52" t="n">
        <v>60</v>
      </c>
      <c r="E82" s="172" t="n">
        <v>4.05</v>
      </c>
      <c r="F82" s="172" t="n">
        <v>0.51</v>
      </c>
      <c r="G82" s="172" t="n">
        <v>30.09</v>
      </c>
      <c r="H82" s="11" t="n">
        <f aca="false">E82*4+F82*9+G82*4</f>
        <v>141.15</v>
      </c>
      <c r="I82" s="172" t="n">
        <v>0.06</v>
      </c>
      <c r="J82" s="172" t="s">
        <v>169</v>
      </c>
      <c r="K82" s="172" t="n">
        <v>0</v>
      </c>
      <c r="L82" s="172" t="n">
        <v>0</v>
      </c>
      <c r="M82" s="172" t="n">
        <v>0.66</v>
      </c>
      <c r="N82" s="172" t="n">
        <v>12</v>
      </c>
      <c r="O82" s="172" t="n">
        <v>39</v>
      </c>
      <c r="P82" s="172" t="n">
        <v>8.4</v>
      </c>
      <c r="Q82" s="172" t="n">
        <v>0.66</v>
      </c>
      <c r="R82" s="172" t="n">
        <v>0</v>
      </c>
      <c r="S82" s="146" t="n">
        <v>0</v>
      </c>
    </row>
    <row r="83" customFormat="false" ht="15" hidden="false" customHeight="true" outlineLevel="0" collapsed="false">
      <c r="A83" s="25"/>
      <c r="B83" s="22"/>
      <c r="C83" s="22" t="s">
        <v>41</v>
      </c>
      <c r="D83" s="35" t="n">
        <v>20</v>
      </c>
      <c r="E83" s="144" t="n">
        <v>1.33</v>
      </c>
      <c r="F83" s="144" t="n">
        <v>0.24</v>
      </c>
      <c r="G83" s="144" t="n">
        <v>8.37</v>
      </c>
      <c r="H83" s="11" t="n">
        <f aca="false">E83*4+F83*9+G83*4</f>
        <v>40.96</v>
      </c>
      <c r="I83" s="144" t="n">
        <v>0.11</v>
      </c>
      <c r="J83" s="144" t="n">
        <v>0.07</v>
      </c>
      <c r="K83" s="144" t="n">
        <v>0.14</v>
      </c>
      <c r="L83" s="144" t="n">
        <v>0</v>
      </c>
      <c r="M83" s="144" t="n">
        <v>0.11</v>
      </c>
      <c r="N83" s="144" t="n">
        <v>25.55</v>
      </c>
      <c r="O83" s="144" t="n">
        <v>43.75</v>
      </c>
      <c r="P83" s="144" t="n">
        <v>14</v>
      </c>
      <c r="Q83" s="148" t="n">
        <v>0.98</v>
      </c>
      <c r="R83" s="144" t="n">
        <v>0</v>
      </c>
      <c r="S83" s="146" t="n">
        <v>0.02</v>
      </c>
    </row>
    <row r="84" customFormat="false" ht="15" hidden="false" customHeight="true" outlineLevel="0" collapsed="false">
      <c r="A84" s="25"/>
      <c r="B84" s="22"/>
      <c r="C84" s="22" t="s">
        <v>51</v>
      </c>
      <c r="D84" s="35" t="n">
        <v>200</v>
      </c>
      <c r="E84" s="172" t="n">
        <f aca="false">2.5*2</f>
        <v>5</v>
      </c>
      <c r="F84" s="172" t="n">
        <f aca="false">2.5*2</f>
        <v>5</v>
      </c>
      <c r="G84" s="172" t="n">
        <f aca="false">8*0.75</f>
        <v>6</v>
      </c>
      <c r="H84" s="11" t="n">
        <f aca="false">E84*4+F84*9+G84*4</f>
        <v>89</v>
      </c>
      <c r="I84" s="172" t="n">
        <v>0.08</v>
      </c>
      <c r="J84" s="172" t="n">
        <v>0.3</v>
      </c>
      <c r="K84" s="172" t="n">
        <v>2.6</v>
      </c>
      <c r="L84" s="172" t="n">
        <v>0.4</v>
      </c>
      <c r="M84" s="172" t="n">
        <v>0</v>
      </c>
      <c r="N84" s="172" t="n">
        <v>240</v>
      </c>
      <c r="O84" s="172" t="n">
        <v>180</v>
      </c>
      <c r="P84" s="172" t="n">
        <v>28</v>
      </c>
      <c r="Q84" s="172" t="n">
        <v>0.2</v>
      </c>
      <c r="R84" s="172" t="n">
        <v>0</v>
      </c>
      <c r="S84" s="146" t="n">
        <v>0</v>
      </c>
    </row>
    <row r="85" customFormat="false" ht="15" hidden="false" customHeight="true" outlineLevel="0" collapsed="false">
      <c r="A85" s="25"/>
      <c r="B85" s="163"/>
      <c r="C85" s="29" t="s">
        <v>165</v>
      </c>
      <c r="D85" s="164" t="n">
        <f aca="false">SUM(D78:D84)</f>
        <v>935</v>
      </c>
      <c r="E85" s="157" t="n">
        <f aca="false">SUM(E78:E84)</f>
        <v>21.5</v>
      </c>
      <c r="F85" s="157" t="n">
        <f aca="false">SUM(F78:F84)</f>
        <v>33.32</v>
      </c>
      <c r="G85" s="157" t="n">
        <f aca="false">SUM(G78:G84)</f>
        <v>107.75</v>
      </c>
      <c r="H85" s="157" t="n">
        <f aca="false">SUM(H78:H84)</f>
        <v>816.88</v>
      </c>
      <c r="I85" s="157" t="n">
        <f aca="false">SUM(I78:I84)</f>
        <v>0.456</v>
      </c>
      <c r="J85" s="157" t="n">
        <f aca="false">SUM(J78:J84)</f>
        <v>0.546</v>
      </c>
      <c r="K85" s="157" t="n">
        <f aca="false">SUM(K78:K84)</f>
        <v>113.76</v>
      </c>
      <c r="L85" s="157" t="n">
        <f aca="false">SUM(L78:L84)</f>
        <v>0.71</v>
      </c>
      <c r="M85" s="157" t="n">
        <f aca="false">SUM(M78:M84)</f>
        <v>2.03</v>
      </c>
      <c r="N85" s="157" t="n">
        <f aca="false">SUM(N78:N84)</f>
        <v>374.38</v>
      </c>
      <c r="O85" s="157" t="n">
        <f aca="false">SUM(O78:O84)</f>
        <v>440.57</v>
      </c>
      <c r="P85" s="157" t="n">
        <f aca="false">SUM(P78:P84)</f>
        <v>110.24</v>
      </c>
      <c r="Q85" s="157" t="n">
        <f aca="false">SUM(Q78:Q84)</f>
        <v>4.779</v>
      </c>
      <c r="R85" s="157" t="n">
        <f aca="false">SUM(R78:R84)</f>
        <v>2.42</v>
      </c>
      <c r="S85" s="157" t="n">
        <f aca="false">SUM(S78:S84)</f>
        <v>0.51</v>
      </c>
    </row>
    <row r="86" customFormat="false" ht="15" hidden="false" customHeight="true" outlineLevel="0" collapsed="false">
      <c r="B86" s="165"/>
      <c r="C86" s="166"/>
      <c r="D86" s="167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</row>
    <row r="87" customFormat="false" ht="15" hidden="false" customHeight="true" outlineLevel="0" collapsed="false">
      <c r="A87" s="11"/>
      <c r="S87" s="146"/>
    </row>
    <row r="88" customFormat="false" ht="15" hidden="false" customHeight="true" outlineLevel="0" collapsed="false">
      <c r="A88" s="168"/>
      <c r="B88" s="169" t="s">
        <v>84</v>
      </c>
      <c r="C88" s="169"/>
      <c r="D88" s="170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</row>
    <row r="89" customFormat="false" ht="15" hidden="false" customHeight="true" outlineLevel="0" collapsed="false">
      <c r="A89" s="25"/>
      <c r="B89" s="34"/>
      <c r="C89" s="22" t="s">
        <v>85</v>
      </c>
      <c r="D89" s="22" t="n">
        <v>60</v>
      </c>
      <c r="E89" s="149" t="n">
        <v>0.42</v>
      </c>
      <c r="F89" s="149" t="n">
        <v>0.06</v>
      </c>
      <c r="G89" s="149" t="n">
        <v>1.14</v>
      </c>
      <c r="H89" s="149" t="n">
        <f aca="false">E89*4+F89*9+G89*4</f>
        <v>6.78</v>
      </c>
      <c r="I89" s="149" t="n">
        <v>0.024</v>
      </c>
      <c r="J89" s="149" t="n">
        <v>0.012</v>
      </c>
      <c r="K89" s="149" t="n">
        <v>2.94</v>
      </c>
      <c r="L89" s="149" t="n">
        <v>0</v>
      </c>
      <c r="M89" s="149" t="n">
        <v>0</v>
      </c>
      <c r="N89" s="149" t="n">
        <v>10.2</v>
      </c>
      <c r="O89" s="149" t="n">
        <v>18</v>
      </c>
      <c r="P89" s="149" t="n">
        <v>8.4</v>
      </c>
      <c r="Q89" s="149" t="n">
        <v>0.3</v>
      </c>
      <c r="R89" s="149" t="n">
        <v>0.12</v>
      </c>
      <c r="S89" s="146" t="n">
        <v>0</v>
      </c>
    </row>
    <row r="90" customFormat="false" ht="15" hidden="false" customHeight="true" outlineLevel="0" collapsed="false">
      <c r="A90" s="25"/>
      <c r="B90" s="67" t="s">
        <v>86</v>
      </c>
      <c r="C90" s="68" t="s">
        <v>87</v>
      </c>
      <c r="D90" s="58" t="n">
        <v>250</v>
      </c>
      <c r="E90" s="149" t="n">
        <v>2.38</v>
      </c>
      <c r="F90" s="149" t="n">
        <v>5.077</v>
      </c>
      <c r="G90" s="149" t="n">
        <v>12.9</v>
      </c>
      <c r="H90" s="149" t="n">
        <f aca="false">E90*4+F90*9+G90*4</f>
        <v>106.813</v>
      </c>
      <c r="I90" s="149" t="n">
        <v>0.055</v>
      </c>
      <c r="J90" s="149" t="n">
        <v>0.022</v>
      </c>
      <c r="K90" s="149" t="n">
        <v>0.95</v>
      </c>
      <c r="L90" s="149" t="n">
        <v>0</v>
      </c>
      <c r="M90" s="149" t="n">
        <v>0.2</v>
      </c>
      <c r="N90" s="149" t="n">
        <v>27.3</v>
      </c>
      <c r="O90" s="149" t="n">
        <v>36.77</v>
      </c>
      <c r="P90" s="149" t="n">
        <v>15.22</v>
      </c>
      <c r="Q90" s="149" t="n">
        <v>0.72</v>
      </c>
      <c r="R90" s="149" t="n">
        <v>0.21</v>
      </c>
      <c r="S90" s="146" t="n">
        <v>0</v>
      </c>
    </row>
    <row r="91" customFormat="false" ht="15" hidden="false" customHeight="true" outlineLevel="0" collapsed="false">
      <c r="A91" s="25"/>
      <c r="B91" s="41" t="n">
        <v>234</v>
      </c>
      <c r="C91" s="41" t="s">
        <v>88</v>
      </c>
      <c r="D91" s="41" t="n">
        <v>80</v>
      </c>
      <c r="E91" s="149" t="n">
        <v>6.99</v>
      </c>
      <c r="F91" s="149" t="n">
        <v>5.8</v>
      </c>
      <c r="G91" s="149" t="n">
        <v>9.97</v>
      </c>
      <c r="H91" s="149" t="n">
        <f aca="false">E91*4+F91*9+G91*4</f>
        <v>120.04</v>
      </c>
      <c r="I91" s="149" t="n">
        <v>0.047</v>
      </c>
      <c r="J91" s="149" t="n">
        <v>0.07</v>
      </c>
      <c r="K91" s="149" t="n">
        <v>0.88</v>
      </c>
      <c r="L91" s="149" t="n">
        <v>0.15</v>
      </c>
      <c r="M91" s="149" t="n">
        <v>0.4</v>
      </c>
      <c r="N91" s="149" t="n">
        <v>40.92</v>
      </c>
      <c r="O91" s="149" t="n">
        <v>92.31</v>
      </c>
      <c r="P91" s="149" t="n">
        <v>27.56</v>
      </c>
      <c r="Q91" s="149" t="n">
        <v>0.77</v>
      </c>
      <c r="R91" s="149" t="n">
        <v>0.9</v>
      </c>
      <c r="S91" s="146" t="n">
        <v>0.86</v>
      </c>
    </row>
    <row r="92" customFormat="false" ht="15" hidden="false" customHeight="true" outlineLevel="0" collapsed="false">
      <c r="A92" s="25"/>
      <c r="B92" s="69" t="n">
        <v>125</v>
      </c>
      <c r="C92" s="58" t="s">
        <v>89</v>
      </c>
      <c r="D92" s="59" t="n">
        <v>140</v>
      </c>
      <c r="E92" s="11" t="n">
        <v>2.67</v>
      </c>
      <c r="F92" s="11" t="n">
        <v>5.24</v>
      </c>
      <c r="G92" s="11" t="n">
        <v>18.54</v>
      </c>
      <c r="H92" s="149" t="n">
        <f aca="false">E92*4+F92*9+G92*4</f>
        <v>132</v>
      </c>
      <c r="I92" s="11" t="n">
        <v>0.15</v>
      </c>
      <c r="J92" s="11" t="n">
        <v>0.1</v>
      </c>
      <c r="K92" s="11" t="n">
        <v>19.11</v>
      </c>
      <c r="L92" s="11" t="n">
        <v>0.08</v>
      </c>
      <c r="M92" s="11" t="n">
        <v>0</v>
      </c>
      <c r="N92" s="11" t="n">
        <v>18.1</v>
      </c>
      <c r="O92" s="11" t="n">
        <v>73.9</v>
      </c>
      <c r="P92" s="11" t="n">
        <v>26.92</v>
      </c>
      <c r="Q92" s="152" t="n">
        <v>1.08</v>
      </c>
      <c r="R92" s="11" t="n">
        <v>0.37</v>
      </c>
      <c r="S92" s="146" t="n">
        <v>0</v>
      </c>
    </row>
    <row r="93" customFormat="false" ht="15" hidden="false" customHeight="true" outlineLevel="0" collapsed="false">
      <c r="A93" s="25"/>
      <c r="B93" s="22" t="n">
        <v>397</v>
      </c>
      <c r="C93" s="22" t="s">
        <v>63</v>
      </c>
      <c r="D93" s="22" t="n">
        <v>200</v>
      </c>
      <c r="E93" s="144" t="n">
        <v>0.12</v>
      </c>
      <c r="F93" s="144" t="n">
        <v>0.1</v>
      </c>
      <c r="G93" s="144" t="n">
        <v>27.5</v>
      </c>
      <c r="H93" s="11" t="n">
        <f aca="false">E93*4+F93*9+G93*4</f>
        <v>111.38</v>
      </c>
      <c r="I93" s="144" t="n">
        <v>0.01</v>
      </c>
      <c r="J93" s="144" t="s">
        <v>168</v>
      </c>
      <c r="K93" s="144" t="n">
        <v>2.07</v>
      </c>
      <c r="L93" s="144" t="n">
        <v>0</v>
      </c>
      <c r="M93" s="144" t="n">
        <v>0</v>
      </c>
      <c r="N93" s="144" t="n">
        <v>16.2</v>
      </c>
      <c r="O93" s="144" t="n">
        <v>7.2</v>
      </c>
      <c r="P93" s="144" t="n">
        <v>7.51</v>
      </c>
      <c r="Q93" s="148" t="n">
        <v>0.89</v>
      </c>
      <c r="R93" s="144" t="n">
        <v>0.07</v>
      </c>
      <c r="S93" s="146" t="n">
        <v>0</v>
      </c>
    </row>
    <row r="94" customFormat="false" ht="15" hidden="false" customHeight="true" outlineLevel="0" collapsed="false">
      <c r="A94" s="25"/>
      <c r="B94" s="24"/>
      <c r="C94" s="22" t="s">
        <v>40</v>
      </c>
      <c r="D94" s="52" t="n">
        <v>60</v>
      </c>
      <c r="E94" s="172" t="n">
        <v>4.05</v>
      </c>
      <c r="F94" s="172" t="n">
        <v>0.51</v>
      </c>
      <c r="G94" s="172" t="n">
        <v>30.09</v>
      </c>
      <c r="H94" s="11" t="n">
        <f aca="false">E94*4+F94*9+G94*4</f>
        <v>141.15</v>
      </c>
      <c r="I94" s="172" t="n">
        <v>0.06</v>
      </c>
      <c r="J94" s="172" t="s">
        <v>169</v>
      </c>
      <c r="K94" s="172" t="n">
        <v>0</v>
      </c>
      <c r="L94" s="172" t="n">
        <v>0</v>
      </c>
      <c r="M94" s="172" t="n">
        <v>0.66</v>
      </c>
      <c r="N94" s="172" t="n">
        <v>12</v>
      </c>
      <c r="O94" s="172" t="n">
        <v>39</v>
      </c>
      <c r="P94" s="172" t="n">
        <v>8.4</v>
      </c>
      <c r="Q94" s="172" t="n">
        <v>0.66</v>
      </c>
      <c r="R94" s="172" t="n">
        <v>0</v>
      </c>
      <c r="S94" s="146" t="n">
        <v>0</v>
      </c>
    </row>
    <row r="95" customFormat="false" ht="15" hidden="false" customHeight="true" outlineLevel="0" collapsed="false">
      <c r="A95" s="25"/>
      <c r="B95" s="22"/>
      <c r="C95" s="22" t="s">
        <v>41</v>
      </c>
      <c r="D95" s="35" t="n">
        <v>40</v>
      </c>
      <c r="E95" s="144" t="n">
        <v>2.66</v>
      </c>
      <c r="F95" s="144" t="n">
        <v>0.48</v>
      </c>
      <c r="G95" s="144" t="n">
        <v>16.74</v>
      </c>
      <c r="H95" s="149" t="n">
        <f aca="false">E95*4+F95*9+G95*4</f>
        <v>81.92</v>
      </c>
      <c r="I95" s="144" t="n">
        <v>0.22</v>
      </c>
      <c r="J95" s="144" t="n">
        <v>0.14</v>
      </c>
      <c r="K95" s="144" t="n">
        <v>0.28</v>
      </c>
      <c r="L95" s="144" t="n">
        <v>0</v>
      </c>
      <c r="M95" s="144" t="n">
        <v>0.22</v>
      </c>
      <c r="N95" s="144" t="n">
        <v>51.1</v>
      </c>
      <c r="O95" s="144" t="n">
        <v>87.5</v>
      </c>
      <c r="P95" s="144" t="n">
        <v>28</v>
      </c>
      <c r="Q95" s="148" t="n">
        <v>1.96</v>
      </c>
      <c r="R95" s="144" t="n">
        <v>0</v>
      </c>
      <c r="S95" s="146" t="n">
        <v>0.04</v>
      </c>
    </row>
    <row r="96" customFormat="false" ht="15" hidden="false" customHeight="true" outlineLevel="0" collapsed="false">
      <c r="A96" s="25"/>
      <c r="B96" s="22"/>
      <c r="C96" s="22" t="s">
        <v>42</v>
      </c>
      <c r="D96" s="35" t="n">
        <v>160</v>
      </c>
      <c r="E96" s="100" t="n">
        <v>0.64</v>
      </c>
      <c r="F96" s="100" t="n">
        <v>0.64</v>
      </c>
      <c r="G96" s="100" t="n">
        <v>15.68</v>
      </c>
      <c r="H96" s="149" t="n">
        <f aca="false">E96*4+F96*9+G96*4</f>
        <v>71.04</v>
      </c>
      <c r="I96" s="101" t="n">
        <v>0.05</v>
      </c>
      <c r="J96" s="101" t="n">
        <v>0.03</v>
      </c>
      <c r="K96" s="101" t="n">
        <v>16</v>
      </c>
      <c r="L96" s="101" t="n">
        <v>0</v>
      </c>
      <c r="M96" s="101" t="n">
        <v>0.2</v>
      </c>
      <c r="N96" s="101" t="n">
        <v>25.6</v>
      </c>
      <c r="O96" s="101" t="n">
        <v>17.6</v>
      </c>
      <c r="P96" s="101" t="n">
        <v>14.4</v>
      </c>
      <c r="Q96" s="101" t="n">
        <v>3.52</v>
      </c>
      <c r="R96" s="101" t="n">
        <v>0.24</v>
      </c>
      <c r="S96" s="146" t="n">
        <v>0</v>
      </c>
    </row>
    <row r="97" customFormat="false" ht="15" hidden="false" customHeight="true" outlineLevel="0" collapsed="false">
      <c r="B97" s="163"/>
      <c r="C97" s="29" t="s">
        <v>165</v>
      </c>
      <c r="D97" s="164" t="n">
        <f aca="false">SUM(D89:D96)</f>
        <v>990</v>
      </c>
      <c r="E97" s="157" t="n">
        <f aca="false">SUM(E89:E96)</f>
        <v>19.93</v>
      </c>
      <c r="F97" s="157" t="n">
        <f aca="false">SUM(F89:F96)</f>
        <v>17.907</v>
      </c>
      <c r="G97" s="157" t="n">
        <f aca="false">SUM(G89:G96)</f>
        <v>132.56</v>
      </c>
      <c r="H97" s="157" t="n">
        <f aca="false">SUM(H89:H96)</f>
        <v>771.123</v>
      </c>
      <c r="I97" s="157" t="n">
        <f aca="false">SUM(I89:I96)</f>
        <v>0.616</v>
      </c>
      <c r="J97" s="157" t="n">
        <f aca="false">SUM(J89:J96)</f>
        <v>0.374</v>
      </c>
      <c r="K97" s="157" t="n">
        <f aca="false">SUM(K89:K96)</f>
        <v>42.23</v>
      </c>
      <c r="L97" s="157" t="n">
        <f aca="false">SUM(L89:L96)</f>
        <v>0.23</v>
      </c>
      <c r="M97" s="157" t="n">
        <f aca="false">SUM(M89:M96)</f>
        <v>1.68</v>
      </c>
      <c r="N97" s="157" t="n">
        <f aca="false">SUM(N89:N96)</f>
        <v>201.42</v>
      </c>
      <c r="O97" s="157" t="n">
        <f aca="false">SUM(O89:O96)</f>
        <v>372.28</v>
      </c>
      <c r="P97" s="157" t="n">
        <f aca="false">SUM(P89:P96)</f>
        <v>136.41</v>
      </c>
      <c r="Q97" s="157" t="n">
        <f aca="false">SUM(Q89:Q96)</f>
        <v>9.9</v>
      </c>
      <c r="R97" s="157" t="n">
        <f aca="false">SUM(R89:R96)</f>
        <v>1.91</v>
      </c>
      <c r="S97" s="157" t="n">
        <f aca="false">SUM(S89:S96)</f>
        <v>0.9</v>
      </c>
    </row>
    <row r="98" customFormat="false" ht="15" hidden="false" customHeight="true" outlineLevel="0" collapsed="false">
      <c r="B98" s="165"/>
      <c r="C98" s="166"/>
      <c r="D98" s="167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</row>
    <row r="99" customFormat="false" ht="15" hidden="false" customHeight="true" outlineLevel="0" collapsed="false">
      <c r="A99" s="11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6"/>
    </row>
    <row r="100" customFormat="false" ht="15" hidden="false" customHeight="true" outlineLevel="0" collapsed="false">
      <c r="A100" s="168"/>
      <c r="B100" s="169" t="s">
        <v>90</v>
      </c>
      <c r="C100" s="169"/>
      <c r="D100" s="170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</row>
    <row r="101" customFormat="false" ht="15" hidden="false" customHeight="true" outlineLevel="0" collapsed="false">
      <c r="B101" s="57" t="s">
        <v>91</v>
      </c>
      <c r="C101" s="41" t="s">
        <v>92</v>
      </c>
      <c r="D101" s="42" t="n">
        <v>250</v>
      </c>
      <c r="E101" s="101" t="n">
        <v>1.59</v>
      </c>
      <c r="F101" s="101" t="n">
        <v>4.9</v>
      </c>
      <c r="G101" s="101" t="n">
        <v>9.15</v>
      </c>
      <c r="H101" s="101" t="n">
        <f aca="false">E101*4+F101*9+G101*4</f>
        <v>87.06</v>
      </c>
      <c r="I101" s="101" t="n">
        <v>0.07</v>
      </c>
      <c r="J101" s="101" t="n">
        <v>0.05</v>
      </c>
      <c r="K101" s="101" t="n">
        <v>10.38</v>
      </c>
      <c r="L101" s="101" t="n">
        <v>0</v>
      </c>
      <c r="M101" s="101" t="n">
        <v>0.3</v>
      </c>
      <c r="N101" s="101" t="n">
        <v>34.85</v>
      </c>
      <c r="O101" s="101" t="n">
        <v>49.28</v>
      </c>
      <c r="P101" s="101" t="n">
        <v>20.75</v>
      </c>
      <c r="Q101" s="145" t="n">
        <v>0.78</v>
      </c>
      <c r="R101" s="101" t="n">
        <v>0.58</v>
      </c>
      <c r="S101" s="146" t="n">
        <v>0.01</v>
      </c>
    </row>
    <row r="102" customFormat="false" ht="15" hidden="false" customHeight="true" outlineLevel="0" collapsed="false">
      <c r="B102" s="57" t="n">
        <v>267</v>
      </c>
      <c r="C102" s="41" t="s">
        <v>93</v>
      </c>
      <c r="D102" s="42" t="n">
        <v>75</v>
      </c>
      <c r="E102" s="101" t="n">
        <v>13.2</v>
      </c>
      <c r="F102" s="101" t="n">
        <v>18.8</v>
      </c>
      <c r="G102" s="101" t="n">
        <v>9.1</v>
      </c>
      <c r="H102" s="101" t="n">
        <f aca="false">E102*4+F102*9+G102*4</f>
        <v>258.4</v>
      </c>
      <c r="I102" s="101" t="n">
        <v>0.09</v>
      </c>
      <c r="J102" s="101" t="n">
        <v>0.18</v>
      </c>
      <c r="K102" s="101" t="n">
        <v>0</v>
      </c>
      <c r="L102" s="101" t="n">
        <v>0.45</v>
      </c>
      <c r="M102" s="101" t="n">
        <v>0.3</v>
      </c>
      <c r="N102" s="101" t="n">
        <v>18.33</v>
      </c>
      <c r="O102" s="101" t="n">
        <v>208.98</v>
      </c>
      <c r="P102" s="101" t="n">
        <v>32.3</v>
      </c>
      <c r="Q102" s="145" t="n">
        <v>3.81</v>
      </c>
      <c r="R102" s="101" t="n">
        <v>1.86</v>
      </c>
      <c r="S102" s="146" t="n">
        <v>0.06</v>
      </c>
    </row>
    <row r="103" s="150" customFormat="true" ht="15" hidden="false" customHeight="true" outlineLevel="0" collapsed="false">
      <c r="A103" s="25"/>
      <c r="B103" s="24"/>
      <c r="C103" s="22" t="s">
        <v>94</v>
      </c>
      <c r="D103" s="52" t="n">
        <v>150</v>
      </c>
      <c r="E103" s="149" t="n">
        <v>3.2</v>
      </c>
      <c r="F103" s="149" t="n">
        <v>5.2</v>
      </c>
      <c r="G103" s="149" t="n">
        <v>20.8</v>
      </c>
      <c r="H103" s="144" t="n">
        <f aca="false">E103*4+F103*9+G103*4</f>
        <v>142.8</v>
      </c>
      <c r="I103" s="149" t="n">
        <v>0.06</v>
      </c>
      <c r="J103" s="149" t="n">
        <v>0.02</v>
      </c>
      <c r="K103" s="149" t="n">
        <v>0</v>
      </c>
      <c r="L103" s="149" t="n">
        <v>0</v>
      </c>
      <c r="M103" s="101" t="n">
        <v>0.5</v>
      </c>
      <c r="N103" s="149" t="n">
        <v>26.82</v>
      </c>
      <c r="O103" s="149" t="n">
        <v>111.2</v>
      </c>
      <c r="P103" s="149" t="n">
        <v>15.99</v>
      </c>
      <c r="Q103" s="149" t="n">
        <v>0.58</v>
      </c>
      <c r="R103" s="149" t="n">
        <v>0</v>
      </c>
      <c r="S103" s="146" t="n">
        <v>0</v>
      </c>
    </row>
    <row r="104" customFormat="false" ht="15" hidden="false" customHeight="true" outlineLevel="0" collapsed="false">
      <c r="A104" s="25"/>
      <c r="B104" s="41"/>
      <c r="C104" s="41" t="s">
        <v>95</v>
      </c>
      <c r="D104" s="42" t="n">
        <v>200</v>
      </c>
      <c r="E104" s="153" t="n">
        <v>1</v>
      </c>
      <c r="F104" s="153" t="n">
        <v>0</v>
      </c>
      <c r="G104" s="153" t="n">
        <v>20.2</v>
      </c>
      <c r="H104" s="144" t="n">
        <f aca="false">E104*4+F104*9+G104*4</f>
        <v>84.8</v>
      </c>
      <c r="I104" s="149" t="n">
        <v>0.022</v>
      </c>
      <c r="J104" s="149" t="n">
        <v>0.022</v>
      </c>
      <c r="K104" s="149" t="n">
        <v>4</v>
      </c>
      <c r="L104" s="149" t="n">
        <v>0</v>
      </c>
      <c r="M104" s="149" t="n">
        <v>0.2</v>
      </c>
      <c r="N104" s="149" t="n">
        <v>14</v>
      </c>
      <c r="O104" s="149" t="n">
        <v>14</v>
      </c>
      <c r="P104" s="149" t="n">
        <v>8</v>
      </c>
      <c r="Q104" s="149" t="n">
        <v>2.8</v>
      </c>
      <c r="R104" s="149" t="n">
        <v>0</v>
      </c>
      <c r="S104" s="146" t="n">
        <v>0</v>
      </c>
    </row>
    <row r="105" customFormat="false" ht="15" hidden="false" customHeight="true" outlineLevel="0" collapsed="false">
      <c r="A105" s="25"/>
      <c r="B105" s="22"/>
      <c r="C105" s="22" t="s">
        <v>40</v>
      </c>
      <c r="D105" s="35" t="n">
        <v>40</v>
      </c>
      <c r="E105" s="172" t="n">
        <v>2.7</v>
      </c>
      <c r="F105" s="172" t="n">
        <v>0.34</v>
      </c>
      <c r="G105" s="172" t="n">
        <v>20.06</v>
      </c>
      <c r="H105" s="172" t="n">
        <v>94.1</v>
      </c>
      <c r="I105" s="172" t="n">
        <v>0.04</v>
      </c>
      <c r="J105" s="172" t="n">
        <v>0.01</v>
      </c>
      <c r="K105" s="172" t="n">
        <v>0</v>
      </c>
      <c r="L105" s="172" t="n">
        <v>0</v>
      </c>
      <c r="M105" s="172" t="n">
        <v>0.44</v>
      </c>
      <c r="N105" s="172" t="n">
        <v>8</v>
      </c>
      <c r="O105" s="172" t="n">
        <v>26</v>
      </c>
      <c r="P105" s="172" t="n">
        <v>5.6</v>
      </c>
      <c r="Q105" s="172" t="n">
        <v>0.44</v>
      </c>
      <c r="R105" s="172" t="n">
        <v>0</v>
      </c>
      <c r="S105" s="146" t="n">
        <v>0</v>
      </c>
    </row>
    <row r="106" customFormat="false" ht="15" hidden="false" customHeight="true" outlineLevel="0" collapsed="false">
      <c r="A106" s="25"/>
      <c r="B106" s="22"/>
      <c r="C106" s="22" t="s">
        <v>41</v>
      </c>
      <c r="D106" s="35" t="n">
        <v>20</v>
      </c>
      <c r="E106" s="144" t="n">
        <v>1.33</v>
      </c>
      <c r="F106" s="144" t="n">
        <v>0.24</v>
      </c>
      <c r="G106" s="144" t="n">
        <v>8.37</v>
      </c>
      <c r="H106" s="11" t="n">
        <f aca="false">E106*4+F106*9+G106*4</f>
        <v>40.96</v>
      </c>
      <c r="I106" s="144" t="n">
        <v>0.11</v>
      </c>
      <c r="J106" s="144" t="n">
        <v>0.07</v>
      </c>
      <c r="K106" s="144" t="n">
        <v>0.14</v>
      </c>
      <c r="L106" s="144" t="n">
        <v>0</v>
      </c>
      <c r="M106" s="144" t="n">
        <v>0.11</v>
      </c>
      <c r="N106" s="144" t="n">
        <v>25.55</v>
      </c>
      <c r="O106" s="144" t="n">
        <v>43.75</v>
      </c>
      <c r="P106" s="144" t="n">
        <v>14</v>
      </c>
      <c r="Q106" s="148" t="n">
        <v>0.98</v>
      </c>
      <c r="R106" s="144" t="n">
        <v>0</v>
      </c>
      <c r="S106" s="146" t="n">
        <v>0.02</v>
      </c>
    </row>
    <row r="107" customFormat="false" ht="15" hidden="false" customHeight="true" outlineLevel="0" collapsed="false">
      <c r="A107" s="25"/>
      <c r="B107" s="22"/>
      <c r="C107" s="22" t="s">
        <v>96</v>
      </c>
      <c r="D107" s="35" t="n">
        <v>180</v>
      </c>
      <c r="E107" s="101" t="n">
        <v>4.37</v>
      </c>
      <c r="F107" s="101" t="n">
        <f aca="false">2.7*1.8</f>
        <v>4.86</v>
      </c>
      <c r="G107" s="101" t="n">
        <v>7.175</v>
      </c>
      <c r="H107" s="101" t="n">
        <f aca="false">E107*4+F107*9+G107*4</f>
        <v>89.92</v>
      </c>
      <c r="I107" s="101" t="n">
        <v>0.035</v>
      </c>
      <c r="J107" s="101" t="n">
        <v>0.245</v>
      </c>
      <c r="K107" s="101" t="n">
        <v>0.52</v>
      </c>
      <c r="L107" s="101" t="n">
        <v>0.35</v>
      </c>
      <c r="M107" s="101" t="n">
        <v>0</v>
      </c>
      <c r="N107" s="101" t="n">
        <v>217</v>
      </c>
      <c r="O107" s="101" t="n">
        <v>57.96</v>
      </c>
      <c r="P107" s="101" t="n">
        <v>24.5</v>
      </c>
      <c r="Q107" s="101" t="n">
        <v>0.175</v>
      </c>
      <c r="R107" s="101" t="n">
        <v>0.7</v>
      </c>
      <c r="S107" s="146" t="n">
        <v>0</v>
      </c>
    </row>
    <row r="108" customFormat="false" ht="15" hidden="false" customHeight="true" outlineLevel="0" collapsed="false">
      <c r="B108" s="163"/>
      <c r="C108" s="157" t="s">
        <v>165</v>
      </c>
      <c r="D108" s="164" t="n">
        <f aca="false">SUM(D101:D107)</f>
        <v>915</v>
      </c>
      <c r="E108" s="164" t="n">
        <f aca="false">SUM(E101:E107)</f>
        <v>27.39</v>
      </c>
      <c r="F108" s="164" t="n">
        <f aca="false">SUM(F101:F107)</f>
        <v>34.34</v>
      </c>
      <c r="G108" s="164" t="n">
        <f aca="false">SUM(G101:G107)</f>
        <v>94.855</v>
      </c>
      <c r="H108" s="164" t="n">
        <f aca="false">SUM(H101:H107)</f>
        <v>798.04</v>
      </c>
      <c r="I108" s="164" t="n">
        <f aca="false">SUM(I101:I107)</f>
        <v>0.427</v>
      </c>
      <c r="J108" s="164" t="n">
        <f aca="false">SUM(J101:J107)</f>
        <v>0.597</v>
      </c>
      <c r="K108" s="164" t="n">
        <f aca="false">SUM(K101:K107)</f>
        <v>15.04</v>
      </c>
      <c r="L108" s="164" t="n">
        <f aca="false">SUM(L101:L107)</f>
        <v>0.8</v>
      </c>
      <c r="M108" s="164" t="n">
        <f aca="false">SUM(M101:M107)</f>
        <v>1.85</v>
      </c>
      <c r="N108" s="164" t="n">
        <f aca="false">SUM(N101:N107)</f>
        <v>344.55</v>
      </c>
      <c r="O108" s="164" t="n">
        <f aca="false">SUM(O101:O107)</f>
        <v>511.17</v>
      </c>
      <c r="P108" s="164" t="n">
        <f aca="false">SUM(P101:P107)</f>
        <v>121.14</v>
      </c>
      <c r="Q108" s="164" t="n">
        <f aca="false">SUM(Q101:Q107)</f>
        <v>9.565</v>
      </c>
      <c r="R108" s="164" t="n">
        <f aca="false">SUM(R101:R107)</f>
        <v>3.14</v>
      </c>
      <c r="S108" s="164" t="n">
        <f aca="false">SUM(S101:S107)</f>
        <v>0.09</v>
      </c>
    </row>
    <row r="109" customFormat="false" ht="15" hidden="false" customHeight="true" outlineLevel="0" collapsed="false">
      <c r="B109" s="165"/>
      <c r="C109" s="166"/>
      <c r="D109" s="167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</row>
    <row r="110" customFormat="false" ht="15" hidden="false" customHeight="true" outlineLevel="0" collapsed="false">
      <c r="A110" s="11"/>
      <c r="E110" s="153"/>
      <c r="F110" s="153"/>
      <c r="G110" s="153"/>
      <c r="H110" s="153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6"/>
    </row>
    <row r="111" customFormat="false" ht="15" hidden="false" customHeight="true" outlineLevel="0" collapsed="false">
      <c r="A111" s="180"/>
      <c r="B111" s="169" t="s">
        <v>97</v>
      </c>
      <c r="C111" s="169"/>
      <c r="D111" s="181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46"/>
    </row>
    <row r="112" customFormat="false" ht="15" hidden="false" customHeight="true" outlineLevel="0" collapsed="false">
      <c r="A112" s="25"/>
      <c r="B112" s="53" t="n">
        <v>82</v>
      </c>
      <c r="C112" s="43" t="s">
        <v>98</v>
      </c>
      <c r="D112" s="52" t="n">
        <v>250</v>
      </c>
      <c r="E112" s="11" t="n">
        <v>1.8</v>
      </c>
      <c r="F112" s="11" t="n">
        <v>4.92</v>
      </c>
      <c r="G112" s="11" t="n">
        <v>10.93</v>
      </c>
      <c r="H112" s="11" t="n">
        <f aca="false">E112*4+F112*9+G112*4</f>
        <v>95.2</v>
      </c>
      <c r="I112" s="11" t="n">
        <v>0.05</v>
      </c>
      <c r="J112" s="11" t="n">
        <v>0.05</v>
      </c>
      <c r="K112" s="11" t="n">
        <v>10.68</v>
      </c>
      <c r="L112" s="11" t="n">
        <v>0</v>
      </c>
      <c r="M112" s="11" t="n">
        <v>0.5</v>
      </c>
      <c r="N112" s="11" t="n">
        <v>49.73</v>
      </c>
      <c r="O112" s="11" t="n">
        <v>54.6</v>
      </c>
      <c r="P112" s="11" t="n">
        <v>26.13</v>
      </c>
      <c r="Q112" s="152" t="n">
        <v>1.23</v>
      </c>
      <c r="R112" s="11" t="n">
        <v>0.74</v>
      </c>
      <c r="S112" s="146" t="n">
        <v>0.07</v>
      </c>
    </row>
    <row r="113" customFormat="false" ht="15" hidden="false" customHeight="true" outlineLevel="0" collapsed="false">
      <c r="B113" s="22" t="n">
        <v>250</v>
      </c>
      <c r="C113" s="22" t="s">
        <v>99</v>
      </c>
      <c r="D113" s="22" t="n">
        <v>70</v>
      </c>
      <c r="E113" s="11" t="n">
        <v>12.5</v>
      </c>
      <c r="F113" s="11" t="n">
        <v>6.4</v>
      </c>
      <c r="G113" s="11" t="n">
        <v>1.3</v>
      </c>
      <c r="H113" s="11" t="n">
        <f aca="false">E113*4+F113*9+G113*4</f>
        <v>112.8</v>
      </c>
      <c r="I113" s="11" t="n">
        <v>0.027</v>
      </c>
      <c r="J113" s="11" t="n">
        <v>0.046</v>
      </c>
      <c r="K113" s="11" t="n">
        <v>1.13</v>
      </c>
      <c r="L113" s="11" t="n">
        <v>0.3</v>
      </c>
      <c r="M113" s="11" t="n">
        <v>0.5</v>
      </c>
      <c r="N113" s="11" t="n">
        <v>74.63</v>
      </c>
      <c r="O113" s="11" t="n">
        <v>89</v>
      </c>
      <c r="P113" s="11" t="n">
        <v>26.85</v>
      </c>
      <c r="Q113" s="152" t="n">
        <v>0.53</v>
      </c>
      <c r="R113" s="11" t="n">
        <v>0.67</v>
      </c>
      <c r="S113" s="146" t="n">
        <v>0</v>
      </c>
    </row>
    <row r="114" customFormat="false" ht="15" hidden="false" customHeight="true" outlineLevel="0" collapsed="false">
      <c r="A114" s="25"/>
      <c r="B114" s="24" t="n">
        <v>205</v>
      </c>
      <c r="C114" s="43" t="s">
        <v>100</v>
      </c>
      <c r="D114" s="43" t="n">
        <v>125</v>
      </c>
      <c r="E114" s="149" t="n">
        <v>4.31</v>
      </c>
      <c r="F114" s="149" t="n">
        <v>4.99</v>
      </c>
      <c r="G114" s="149" t="n">
        <v>23.77</v>
      </c>
      <c r="H114" s="11" t="n">
        <f aca="false">E114*4+F114*9+G114*4</f>
        <v>157.23</v>
      </c>
      <c r="I114" s="149" t="n">
        <v>0.06</v>
      </c>
      <c r="J114" s="149" t="n">
        <v>0.03</v>
      </c>
      <c r="K114" s="149" t="n">
        <v>2.26</v>
      </c>
      <c r="L114" s="149" t="n">
        <v>0</v>
      </c>
      <c r="M114" s="11" t="n">
        <v>0.05</v>
      </c>
      <c r="N114" s="149" t="n">
        <v>16.18</v>
      </c>
      <c r="O114" s="149" t="n">
        <v>42.4</v>
      </c>
      <c r="P114" s="149" t="n">
        <v>14.45</v>
      </c>
      <c r="Q114" s="149" t="n">
        <v>0.86</v>
      </c>
      <c r="R114" s="149" t="n">
        <v>0.95</v>
      </c>
      <c r="S114" s="146" t="n">
        <v>0</v>
      </c>
    </row>
    <row r="115" customFormat="false" ht="15" hidden="false" customHeight="true" outlineLevel="0" collapsed="false">
      <c r="A115" s="25"/>
      <c r="B115" s="26" t="n">
        <v>392</v>
      </c>
      <c r="C115" s="22" t="s">
        <v>101</v>
      </c>
      <c r="D115" s="35" t="n">
        <v>200</v>
      </c>
      <c r="E115" s="11" t="n">
        <v>0.07</v>
      </c>
      <c r="F115" s="11" t="n">
        <v>0.02</v>
      </c>
      <c r="G115" s="11" t="n">
        <v>10.06</v>
      </c>
      <c r="H115" s="11" t="n">
        <f aca="false">E115*4+F115*9+G115*4</f>
        <v>40.7</v>
      </c>
      <c r="I115" s="11" t="n">
        <v>0</v>
      </c>
      <c r="J115" s="11" t="n">
        <v>0</v>
      </c>
      <c r="K115" s="11" t="n">
        <v>0.03</v>
      </c>
      <c r="L115" s="11" t="n">
        <v>0</v>
      </c>
      <c r="M115" s="11" t="n">
        <v>0</v>
      </c>
      <c r="N115" s="11" t="n">
        <v>11.1</v>
      </c>
      <c r="O115" s="11" t="n">
        <v>2.8</v>
      </c>
      <c r="P115" s="11" t="n">
        <v>1.4</v>
      </c>
      <c r="Q115" s="152" t="n">
        <v>0.28</v>
      </c>
      <c r="R115" s="11" t="n">
        <v>0</v>
      </c>
      <c r="S115" s="146" t="n">
        <v>0</v>
      </c>
    </row>
    <row r="116" customFormat="false" ht="15" hidden="false" customHeight="true" outlineLevel="0" collapsed="false">
      <c r="A116" s="25"/>
      <c r="B116" s="24"/>
      <c r="C116" s="22" t="s">
        <v>40</v>
      </c>
      <c r="D116" s="52" t="n">
        <v>60</v>
      </c>
      <c r="E116" s="172" t="n">
        <v>4.05</v>
      </c>
      <c r="F116" s="172" t="n">
        <v>0.51</v>
      </c>
      <c r="G116" s="172" t="n">
        <v>30.09</v>
      </c>
      <c r="H116" s="11" t="n">
        <f aca="false">E116*4+F116*9+G116*4</f>
        <v>141.15</v>
      </c>
      <c r="I116" s="172" t="n">
        <v>0.06</v>
      </c>
      <c r="J116" s="172" t="n">
        <v>0.015</v>
      </c>
      <c r="K116" s="172" t="n">
        <v>0</v>
      </c>
      <c r="L116" s="172" t="n">
        <v>0</v>
      </c>
      <c r="M116" s="172" t="n">
        <v>0.66</v>
      </c>
      <c r="N116" s="172" t="n">
        <v>12</v>
      </c>
      <c r="O116" s="172" t="n">
        <v>39</v>
      </c>
      <c r="P116" s="172" t="n">
        <v>8.4</v>
      </c>
      <c r="Q116" s="172" t="n">
        <v>0.66</v>
      </c>
      <c r="R116" s="172" t="n">
        <v>0</v>
      </c>
      <c r="S116" s="146" t="n">
        <v>0</v>
      </c>
    </row>
    <row r="117" customFormat="false" ht="15" hidden="false" customHeight="true" outlineLevel="0" collapsed="false">
      <c r="A117" s="25"/>
      <c r="B117" s="65"/>
      <c r="C117" s="22" t="s">
        <v>102</v>
      </c>
      <c r="D117" s="35" t="n">
        <v>20</v>
      </c>
      <c r="E117" s="144" t="n">
        <v>1.33</v>
      </c>
      <c r="F117" s="144" t="n">
        <v>0.24</v>
      </c>
      <c r="G117" s="144" t="n">
        <v>8.37</v>
      </c>
      <c r="H117" s="11" t="n">
        <f aca="false">E117*4+F117*9+G117*4</f>
        <v>40.96</v>
      </c>
      <c r="I117" s="144" t="n">
        <v>0.11</v>
      </c>
      <c r="J117" s="144" t="n">
        <v>0.07</v>
      </c>
      <c r="K117" s="144" t="n">
        <v>0.14</v>
      </c>
      <c r="L117" s="144" t="n">
        <v>0</v>
      </c>
      <c r="M117" s="144" t="n">
        <v>0.11</v>
      </c>
      <c r="N117" s="144" t="n">
        <v>25.55</v>
      </c>
      <c r="O117" s="144" t="n">
        <v>43.75</v>
      </c>
      <c r="P117" s="144" t="n">
        <v>14</v>
      </c>
      <c r="Q117" s="148" t="n">
        <v>0.98</v>
      </c>
      <c r="R117" s="144" t="n">
        <v>0</v>
      </c>
      <c r="S117" s="146" t="n">
        <v>0.2</v>
      </c>
    </row>
    <row r="118" customFormat="false" ht="15" hidden="false" customHeight="true" outlineLevel="0" collapsed="false">
      <c r="A118" s="25"/>
      <c r="B118" s="65"/>
      <c r="C118" s="22" t="s">
        <v>103</v>
      </c>
      <c r="D118" s="35" t="n">
        <v>35</v>
      </c>
      <c r="E118" s="11" t="n">
        <f aca="false">6.8*0.32</f>
        <v>2.176</v>
      </c>
      <c r="F118" s="11" t="n">
        <f aca="false">32.4*0.35</f>
        <v>11.34</v>
      </c>
      <c r="G118" s="11" t="n">
        <f aca="false">65.6*0.35</f>
        <v>22.96</v>
      </c>
      <c r="H118" s="11" t="n">
        <f aca="false">E118*4+F118*9+G118*4</f>
        <v>202.604</v>
      </c>
      <c r="I118" s="11" t="n">
        <v>0.04</v>
      </c>
      <c r="J118" s="11" t="n">
        <v>0.06</v>
      </c>
      <c r="K118" s="11" t="n">
        <v>0</v>
      </c>
      <c r="L118" s="11" t="n">
        <v>0.2797</v>
      </c>
      <c r="M118" s="11" t="n">
        <f aca="false">7.7*0.45</f>
        <v>3.465</v>
      </c>
      <c r="N118" s="11" t="n">
        <v>10.14</v>
      </c>
      <c r="O118" s="11" t="n">
        <v>37.59</v>
      </c>
      <c r="P118" s="11" t="n">
        <v>7.69</v>
      </c>
      <c r="Q118" s="152" t="n">
        <v>0.64</v>
      </c>
      <c r="R118" s="11" t="n">
        <v>0</v>
      </c>
      <c r="S118" s="146" t="n">
        <v>0</v>
      </c>
    </row>
    <row r="119" customFormat="false" ht="15" hidden="false" customHeight="true" outlineLevel="0" collapsed="false">
      <c r="A119" s="25"/>
      <c r="B119" s="22"/>
      <c r="C119" s="22" t="s">
        <v>51</v>
      </c>
      <c r="D119" s="35" t="n">
        <v>200</v>
      </c>
      <c r="E119" s="172" t="n">
        <f aca="false">2.5*2</f>
        <v>5</v>
      </c>
      <c r="F119" s="172" t="n">
        <f aca="false">2.5*2</f>
        <v>5</v>
      </c>
      <c r="G119" s="172" t="n">
        <f aca="false">8*0.75</f>
        <v>6</v>
      </c>
      <c r="H119" s="11" t="n">
        <f aca="false">E119*4+F119*9+G119*4</f>
        <v>89</v>
      </c>
      <c r="I119" s="172" t="n">
        <v>0.08</v>
      </c>
      <c r="J119" s="172" t="n">
        <v>0.3</v>
      </c>
      <c r="K119" s="172" t="n">
        <v>2.6</v>
      </c>
      <c r="L119" s="172" t="n">
        <v>0.4</v>
      </c>
      <c r="M119" s="172" t="n">
        <v>0</v>
      </c>
      <c r="N119" s="172" t="n">
        <v>240</v>
      </c>
      <c r="O119" s="172" t="n">
        <v>180</v>
      </c>
      <c r="P119" s="172" t="n">
        <v>28</v>
      </c>
      <c r="Q119" s="172" t="n">
        <v>0.2</v>
      </c>
      <c r="R119" s="172" t="n">
        <v>0</v>
      </c>
      <c r="S119" s="146" t="n">
        <v>0</v>
      </c>
    </row>
    <row r="120" customFormat="false" ht="15" hidden="false" customHeight="true" outlineLevel="0" collapsed="false">
      <c r="B120" s="165"/>
      <c r="C120" s="157" t="s">
        <v>165</v>
      </c>
      <c r="D120" s="164" t="n">
        <f aca="false">SUM(D112:D119)</f>
        <v>960</v>
      </c>
      <c r="E120" s="157" t="n">
        <f aca="false">SUM(E112:E119)</f>
        <v>31.236</v>
      </c>
      <c r="F120" s="157" t="n">
        <f aca="false">SUM(F112:F119)</f>
        <v>33.42</v>
      </c>
      <c r="G120" s="157" t="n">
        <f aca="false">SUM(G112:G119)</f>
        <v>113.48</v>
      </c>
      <c r="H120" s="157" t="n">
        <f aca="false">SUM(H112:H119)</f>
        <v>879.644</v>
      </c>
      <c r="I120" s="157" t="n">
        <f aca="false">SUM(I112:I119)</f>
        <v>0.427</v>
      </c>
      <c r="J120" s="157" t="n">
        <f aca="false">SUM(J112:J119)</f>
        <v>0.571</v>
      </c>
      <c r="K120" s="157" t="n">
        <f aca="false">SUM(K112:K119)</f>
        <v>16.84</v>
      </c>
      <c r="L120" s="157" t="n">
        <f aca="false">SUM(L112:L119)</f>
        <v>0.9797</v>
      </c>
      <c r="M120" s="157" t="n">
        <f aca="false">SUM(M112:M119)</f>
        <v>5.285</v>
      </c>
      <c r="N120" s="157" t="n">
        <f aca="false">SUM(N112:N119)</f>
        <v>439.33</v>
      </c>
      <c r="O120" s="157" t="n">
        <f aca="false">SUM(O112:O119)</f>
        <v>489.14</v>
      </c>
      <c r="P120" s="157" t="n">
        <f aca="false">SUM(P112:P119)</f>
        <v>126.92</v>
      </c>
      <c r="Q120" s="157" t="n">
        <f aca="false">SUM(Q112:Q119)</f>
        <v>5.38</v>
      </c>
      <c r="R120" s="157" t="n">
        <f aca="false">SUM(R112:R119)</f>
        <v>2.36</v>
      </c>
      <c r="S120" s="157" t="n">
        <f aca="false">SUM(S112:S119)</f>
        <v>0.27</v>
      </c>
    </row>
    <row r="121" customFormat="false" ht="15" hidden="false" customHeight="true" outlineLevel="0" collapsed="false">
      <c r="B121" s="165"/>
      <c r="C121" s="166"/>
      <c r="D121" s="167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</row>
    <row r="122" customFormat="false" ht="15" hidden="false" customHeight="true" outlineLevel="0" collapsed="false">
      <c r="A122" s="11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83"/>
    </row>
    <row r="123" customFormat="false" ht="15" hidden="false" customHeight="true" outlineLevel="0" collapsed="false">
      <c r="S123" s="183"/>
    </row>
    <row r="124" customFormat="false" ht="15" hidden="false" customHeight="true" outlineLevel="0" collapsed="false">
      <c r="S124" s="183"/>
    </row>
    <row r="125" customFormat="false" ht="15" hidden="false" customHeight="true" outlineLevel="0" collapsed="false">
      <c r="C125" s="184" t="s">
        <v>147</v>
      </c>
      <c r="G125" s="100" t="s">
        <v>148</v>
      </c>
      <c r="I125" s="101" t="s">
        <v>149</v>
      </c>
      <c r="M125" s="101" t="s">
        <v>150</v>
      </c>
      <c r="S125" s="183"/>
    </row>
    <row r="126" customFormat="false" ht="15" hidden="false" customHeight="true" outlineLevel="0" collapsed="false">
      <c r="C126" s="185"/>
      <c r="E126" s="99" t="s">
        <v>151</v>
      </c>
      <c r="F126" s="100" t="s">
        <v>152</v>
      </c>
      <c r="G126" s="100" t="s">
        <v>153</v>
      </c>
      <c r="H126" s="100" t="s">
        <v>170</v>
      </c>
      <c r="I126" s="101" t="s">
        <v>154</v>
      </c>
      <c r="J126" s="101" t="s">
        <v>155</v>
      </c>
      <c r="K126" s="101" t="s">
        <v>156</v>
      </c>
      <c r="L126" s="101" t="s">
        <v>157</v>
      </c>
      <c r="M126" s="101" t="s">
        <v>158</v>
      </c>
      <c r="N126" s="101" t="s">
        <v>159</v>
      </c>
      <c r="O126" s="101" t="s">
        <v>160</v>
      </c>
      <c r="P126" s="101" t="s">
        <v>161</v>
      </c>
      <c r="Q126" s="101" t="s">
        <v>162</v>
      </c>
      <c r="R126" s="101" t="s">
        <v>163</v>
      </c>
      <c r="S126" s="101" t="s">
        <v>164</v>
      </c>
      <c r="T126" s="186"/>
    </row>
    <row r="127" customFormat="false" ht="15" hidden="false" customHeight="true" outlineLevel="0" collapsed="false">
      <c r="C127" s="185" t="s">
        <v>171</v>
      </c>
      <c r="E127" s="99" t="n">
        <v>77</v>
      </c>
      <c r="F127" s="100" t="n">
        <v>79</v>
      </c>
      <c r="G127" s="100" t="n">
        <v>335</v>
      </c>
      <c r="H127" s="100" t="n">
        <v>2350</v>
      </c>
      <c r="I127" s="101" t="n">
        <v>1.2</v>
      </c>
      <c r="J127" s="101" t="n">
        <v>1.4</v>
      </c>
      <c r="K127" s="101" t="n">
        <v>60</v>
      </c>
      <c r="L127" s="101" t="n">
        <v>0.7</v>
      </c>
      <c r="M127" s="101" t="n">
        <v>10</v>
      </c>
      <c r="N127" s="101" t="n">
        <v>1100</v>
      </c>
      <c r="O127" s="101" t="n">
        <v>1650</v>
      </c>
      <c r="P127" s="101" t="n">
        <v>250</v>
      </c>
      <c r="Q127" s="101" t="n">
        <v>12</v>
      </c>
      <c r="R127" s="101" t="n">
        <v>10</v>
      </c>
      <c r="S127" s="101" t="n">
        <v>0.1</v>
      </c>
      <c r="T127" s="186"/>
    </row>
    <row r="128" customFormat="false" ht="15" hidden="false" customHeight="true" outlineLevel="0" collapsed="false">
      <c r="C128" s="185"/>
      <c r="E128" s="99"/>
      <c r="H128" s="100"/>
      <c r="S128" s="101"/>
      <c r="T128" s="186"/>
    </row>
    <row r="129" customFormat="false" ht="15" hidden="false" customHeight="true" outlineLevel="0" collapsed="false">
      <c r="C129" s="187" t="s">
        <v>172</v>
      </c>
      <c r="D129" s="188"/>
      <c r="E129" s="189" t="n">
        <v>26.95</v>
      </c>
      <c r="F129" s="190" t="n">
        <v>27.65</v>
      </c>
      <c r="G129" s="190" t="n">
        <v>117.25</v>
      </c>
      <c r="H129" s="190" t="n">
        <v>822.5</v>
      </c>
      <c r="I129" s="190" t="n">
        <v>0.42</v>
      </c>
      <c r="J129" s="190" t="n">
        <v>0.49</v>
      </c>
      <c r="K129" s="190" t="n">
        <v>21</v>
      </c>
      <c r="L129" s="190" t="n">
        <v>0.245</v>
      </c>
      <c r="M129" s="190" t="n">
        <v>3.5</v>
      </c>
      <c r="N129" s="190" t="n">
        <v>385</v>
      </c>
      <c r="O129" s="190" t="n">
        <v>577.5</v>
      </c>
      <c r="P129" s="190" t="n">
        <v>87.5</v>
      </c>
      <c r="Q129" s="190" t="n">
        <v>4.2</v>
      </c>
      <c r="R129" s="190" t="n">
        <v>3.5</v>
      </c>
      <c r="S129" s="190" t="n">
        <v>0.035</v>
      </c>
      <c r="T129" s="186"/>
    </row>
    <row r="130" customFormat="false" ht="15" hidden="false" customHeight="true" outlineLevel="0" collapsed="false">
      <c r="S130" s="191"/>
      <c r="T130" s="186"/>
    </row>
    <row r="131" s="197" customFormat="true" ht="15" hidden="false" customHeight="true" outlineLevel="0" collapsed="false">
      <c r="A131" s="192"/>
      <c r="B131" s="193"/>
      <c r="C131" s="194" t="s">
        <v>173</v>
      </c>
      <c r="D131" s="195"/>
      <c r="E131" s="196" t="n">
        <f aca="false">(E120+E108+E97+E85+E74+E62+E51+E38+E27+E16)/10</f>
        <v>29.3396</v>
      </c>
      <c r="F131" s="196" t="n">
        <f aca="false">(F120+F108+F97+F85+F74+F62+F51+F38+F27+F16)/10</f>
        <v>29.5067</v>
      </c>
      <c r="G131" s="196" t="n">
        <f aca="false">(G120+G108+G97+G85+G74+G62+G51+G38+G27+G16)/10</f>
        <v>112.4155</v>
      </c>
      <c r="H131" s="196" t="n">
        <f aca="false">(H120+H108+H97+H85+H74+H62+H51+H38+H27+H16)/10</f>
        <v>832.6607</v>
      </c>
      <c r="I131" s="196" t="n">
        <f aca="false">(I120+I108+I97+I85+I74+I62+I51+I38+I27+I16)/10</f>
        <v>0.4926</v>
      </c>
      <c r="J131" s="196" t="n">
        <f aca="false">(J120+J108+J97+J85+J74+J62+J51+J38+J27+J16)/10</f>
        <v>0.5954</v>
      </c>
      <c r="K131" s="196" t="n">
        <f aca="false">(K120+K108+K97+K85+K74+K62+K51+K38+K27+K16)/10</f>
        <v>37.6254</v>
      </c>
      <c r="L131" s="196" t="n">
        <f aca="false">(L120+L108+L97+L85+L74+L62+L51+L38+L27+L16)/10</f>
        <v>1.10817</v>
      </c>
      <c r="M131" s="196" t="n">
        <f aca="false">(M120+M108+M97+M85+M74+M62+M51+M38+M27+M16)/10</f>
        <v>2.67878</v>
      </c>
      <c r="N131" s="196" t="n">
        <f aca="false">(N120+N108+N97+N85+N74+N62+N51+N38+N27+N16)/10</f>
        <v>379.727</v>
      </c>
      <c r="O131" s="196" t="n">
        <f aca="false">(O120+O108+O97+O85+O74+O62+O51+O38+O27+O16)/10</f>
        <v>504.169</v>
      </c>
      <c r="P131" s="196" t="n">
        <f aca="false">(P120+P108+P97+P85+P74+P62+P51+P38+P27+P16)/10</f>
        <v>131.476</v>
      </c>
      <c r="Q131" s="196" t="n">
        <f aca="false">(Q120+Q108+Q97+Q85+Q74+Q62+Q51+Q38+Q27+Q16)/10</f>
        <v>7.4626</v>
      </c>
      <c r="R131" s="196" t="n">
        <f aca="false">(R120+R108+R97+R85+R74+R62+R51+R38+R27+R16)/10</f>
        <v>2.5135</v>
      </c>
      <c r="S131" s="196" t="n">
        <f aca="false">(S120+S108+S97+S85+S74+S62+S51+S38+S27+S16)/10</f>
        <v>0.3477</v>
      </c>
      <c r="W131" s="197" t="s">
        <v>174</v>
      </c>
    </row>
    <row r="132" customFormat="false" ht="15" hidden="false" customHeight="true" outlineLevel="0" collapsed="false">
      <c r="S132" s="183"/>
    </row>
    <row r="133" customFormat="false" ht="15" hidden="false" customHeight="true" outlineLevel="0" collapsed="false">
      <c r="S133" s="183"/>
    </row>
    <row r="134" customFormat="false" ht="15" hidden="false" customHeight="true" outlineLevel="0" collapsed="false">
      <c r="S134" s="183"/>
    </row>
    <row r="135" customFormat="false" ht="15" hidden="false" customHeight="true" outlineLevel="0" collapsed="false">
      <c r="S135" s="183"/>
    </row>
    <row r="136" customFormat="false" ht="15" hidden="false" customHeight="true" outlineLevel="0" collapsed="false">
      <c r="S136" s="183"/>
    </row>
    <row r="137" customFormat="false" ht="15" hidden="false" customHeight="true" outlineLevel="0" collapsed="false">
      <c r="S137" s="183"/>
    </row>
    <row r="138" customFormat="false" ht="15" hidden="false" customHeight="true" outlineLevel="0" collapsed="false">
      <c r="S138" s="183"/>
    </row>
    <row r="139" customFormat="false" ht="15" hidden="false" customHeight="true" outlineLevel="0" collapsed="false">
      <c r="S139" s="183"/>
    </row>
    <row r="140" customFormat="false" ht="15" hidden="false" customHeight="true" outlineLevel="0" collapsed="false">
      <c r="S140" s="183"/>
    </row>
    <row r="141" customFormat="false" ht="15" hidden="false" customHeight="true" outlineLevel="0" collapsed="false">
      <c r="S141" s="183"/>
    </row>
    <row r="142" customFormat="false" ht="15" hidden="false" customHeight="true" outlineLevel="0" collapsed="false">
      <c r="S142" s="183"/>
    </row>
    <row r="143" customFormat="false" ht="15" hidden="false" customHeight="true" outlineLevel="0" collapsed="false">
      <c r="S143" s="183"/>
    </row>
    <row r="144" customFormat="false" ht="15" hidden="false" customHeight="true" outlineLevel="0" collapsed="false">
      <c r="S144" s="183"/>
    </row>
    <row r="145" customFormat="false" ht="15" hidden="false" customHeight="true" outlineLevel="0" collapsed="false">
      <c r="S145" s="183"/>
    </row>
    <row r="146" customFormat="false" ht="15" hidden="false" customHeight="true" outlineLevel="0" collapsed="false">
      <c r="S146" s="183"/>
    </row>
    <row r="147" customFormat="false" ht="15" hidden="false" customHeight="true" outlineLevel="0" collapsed="false">
      <c r="S147" s="183"/>
    </row>
    <row r="148" customFormat="false" ht="15" hidden="false" customHeight="true" outlineLevel="0" collapsed="false">
      <c r="S148" s="183"/>
    </row>
    <row r="149" customFormat="false" ht="15" hidden="false" customHeight="true" outlineLevel="0" collapsed="false">
      <c r="S149" s="183"/>
    </row>
    <row r="150" customFormat="false" ht="15" hidden="false" customHeight="true" outlineLevel="0" collapsed="false">
      <c r="S150" s="183"/>
    </row>
    <row r="151" customFormat="false" ht="15" hidden="false" customHeight="true" outlineLevel="0" collapsed="false">
      <c r="S151" s="183"/>
    </row>
    <row r="152" customFormat="false" ht="15" hidden="false" customHeight="true" outlineLevel="0" collapsed="false">
      <c r="S152" s="183"/>
    </row>
    <row r="153" customFormat="false" ht="15" hidden="false" customHeight="true" outlineLevel="0" collapsed="false">
      <c r="S153" s="183"/>
    </row>
    <row r="154" customFormat="false" ht="15" hidden="false" customHeight="true" outlineLevel="0" collapsed="false">
      <c r="S154" s="183"/>
    </row>
    <row r="155" customFormat="false" ht="15" hidden="false" customHeight="true" outlineLevel="0" collapsed="false">
      <c r="S155" s="183"/>
    </row>
    <row r="156" customFormat="false" ht="15" hidden="false" customHeight="true" outlineLevel="0" collapsed="false">
      <c r="S156" s="183"/>
    </row>
    <row r="157" customFormat="false" ht="15" hidden="false" customHeight="true" outlineLevel="0" collapsed="false">
      <c r="S157" s="183"/>
    </row>
    <row r="158" customFormat="false" ht="15" hidden="false" customHeight="true" outlineLevel="0" collapsed="false">
      <c r="S158" s="183"/>
    </row>
    <row r="159" customFormat="false" ht="15" hidden="false" customHeight="true" outlineLevel="0" collapsed="false">
      <c r="S159" s="183"/>
    </row>
    <row r="160" customFormat="false" ht="15" hidden="false" customHeight="true" outlineLevel="0" collapsed="false">
      <c r="S160" s="183"/>
    </row>
    <row r="161" customFormat="false" ht="15" hidden="false" customHeight="true" outlineLevel="0" collapsed="false">
      <c r="S161" s="183"/>
    </row>
    <row r="162" customFormat="false" ht="15" hidden="false" customHeight="true" outlineLevel="0" collapsed="false">
      <c r="S162" s="183"/>
    </row>
    <row r="163" customFormat="false" ht="15" hidden="false" customHeight="true" outlineLevel="0" collapsed="false">
      <c r="S163" s="183"/>
    </row>
    <row r="164" customFormat="false" ht="15" hidden="false" customHeight="true" outlineLevel="0" collapsed="false">
      <c r="S164" s="183"/>
    </row>
    <row r="165" customFormat="false" ht="15" hidden="false" customHeight="true" outlineLevel="0" collapsed="false">
      <c r="S165" s="183"/>
    </row>
    <row r="166" customFormat="false" ht="15" hidden="false" customHeight="true" outlineLevel="0" collapsed="false">
      <c r="S166" s="183"/>
    </row>
    <row r="167" customFormat="false" ht="15" hidden="false" customHeight="true" outlineLevel="0" collapsed="false">
      <c r="S167" s="183"/>
    </row>
    <row r="168" customFormat="false" ht="15" hidden="false" customHeight="true" outlineLevel="0" collapsed="false">
      <c r="S168" s="183"/>
    </row>
    <row r="169" customFormat="false" ht="15" hidden="false" customHeight="true" outlineLevel="0" collapsed="false">
      <c r="S169" s="183"/>
    </row>
    <row r="170" customFormat="false" ht="15" hidden="false" customHeight="true" outlineLevel="0" collapsed="false">
      <c r="S170" s="183"/>
    </row>
    <row r="171" customFormat="false" ht="15" hidden="false" customHeight="true" outlineLevel="0" collapsed="false">
      <c r="S171" s="183"/>
    </row>
    <row r="172" customFormat="false" ht="15" hidden="false" customHeight="true" outlineLevel="0" collapsed="false">
      <c r="S172" s="183"/>
    </row>
    <row r="173" customFormat="false" ht="15" hidden="false" customHeight="true" outlineLevel="0" collapsed="false">
      <c r="S173" s="183"/>
    </row>
    <row r="174" customFormat="false" ht="15" hidden="false" customHeight="true" outlineLevel="0" collapsed="false">
      <c r="S174" s="183"/>
    </row>
    <row r="175" customFormat="false" ht="15" hidden="false" customHeight="true" outlineLevel="0" collapsed="false">
      <c r="S175" s="183"/>
    </row>
    <row r="176" customFormat="false" ht="15" hidden="false" customHeight="true" outlineLevel="0" collapsed="false">
      <c r="S176" s="183"/>
    </row>
    <row r="177" customFormat="false" ht="15" hidden="false" customHeight="true" outlineLevel="0" collapsed="false">
      <c r="S177" s="183"/>
    </row>
    <row r="178" customFormat="false" ht="15" hidden="false" customHeight="true" outlineLevel="0" collapsed="false">
      <c r="S178" s="183"/>
    </row>
    <row r="179" customFormat="false" ht="15" hidden="false" customHeight="true" outlineLevel="0" collapsed="false">
      <c r="S179" s="183"/>
    </row>
    <row r="180" customFormat="false" ht="15" hidden="false" customHeight="true" outlineLevel="0" collapsed="false">
      <c r="S180" s="183"/>
    </row>
    <row r="181" customFormat="false" ht="15" hidden="false" customHeight="true" outlineLevel="0" collapsed="false">
      <c r="S181" s="183"/>
    </row>
    <row r="182" customFormat="false" ht="15" hidden="false" customHeight="true" outlineLevel="0" collapsed="false">
      <c r="S182" s="183"/>
    </row>
    <row r="183" customFormat="false" ht="15" hidden="false" customHeight="true" outlineLevel="0" collapsed="false">
      <c r="S183" s="183"/>
    </row>
    <row r="184" customFormat="false" ht="15" hidden="false" customHeight="true" outlineLevel="0" collapsed="false">
      <c r="S184" s="183"/>
    </row>
    <row r="185" customFormat="false" ht="15" hidden="false" customHeight="true" outlineLevel="0" collapsed="false">
      <c r="S185" s="183"/>
    </row>
    <row r="186" customFormat="false" ht="15" hidden="false" customHeight="true" outlineLevel="0" collapsed="false">
      <c r="S186" s="183"/>
    </row>
    <row r="187" customFormat="false" ht="15" hidden="false" customHeight="true" outlineLevel="0" collapsed="false">
      <c r="S187" s="183"/>
    </row>
    <row r="188" customFormat="false" ht="15" hidden="false" customHeight="true" outlineLevel="0" collapsed="false">
      <c r="S188" s="183"/>
    </row>
    <row r="189" customFormat="false" ht="15" hidden="false" customHeight="true" outlineLevel="0" collapsed="false">
      <c r="S189" s="183"/>
    </row>
    <row r="190" customFormat="false" ht="15" hidden="false" customHeight="true" outlineLevel="0" collapsed="false">
      <c r="S190" s="183"/>
    </row>
    <row r="191" customFormat="false" ht="15" hidden="false" customHeight="true" outlineLevel="0" collapsed="false">
      <c r="S191" s="183"/>
    </row>
    <row r="192" customFormat="false" ht="15" hidden="false" customHeight="true" outlineLevel="0" collapsed="false">
      <c r="S192" s="183"/>
    </row>
    <row r="193" customFormat="false" ht="15" hidden="false" customHeight="true" outlineLevel="0" collapsed="false">
      <c r="S193" s="183"/>
    </row>
    <row r="194" customFormat="false" ht="15" hidden="false" customHeight="true" outlineLevel="0" collapsed="false">
      <c r="S194" s="183"/>
    </row>
    <row r="195" customFormat="false" ht="15" hidden="false" customHeight="true" outlineLevel="0" collapsed="false">
      <c r="S195" s="183"/>
    </row>
    <row r="196" customFormat="false" ht="15" hidden="false" customHeight="true" outlineLevel="0" collapsed="false">
      <c r="S196" s="183"/>
    </row>
    <row r="197" customFormat="false" ht="15" hidden="false" customHeight="true" outlineLevel="0" collapsed="false">
      <c r="S197" s="183"/>
    </row>
    <row r="198" customFormat="false" ht="15" hidden="false" customHeight="true" outlineLevel="0" collapsed="false">
      <c r="S198" s="183"/>
    </row>
    <row r="199" customFormat="false" ht="15" hidden="false" customHeight="true" outlineLevel="0" collapsed="false">
      <c r="S199" s="183"/>
    </row>
    <row r="200" customFormat="false" ht="15" hidden="false" customHeight="true" outlineLevel="0" collapsed="false">
      <c r="S200" s="183"/>
    </row>
    <row r="201" customFormat="false" ht="15" hidden="false" customHeight="true" outlineLevel="0" collapsed="false">
      <c r="S201" s="183"/>
    </row>
    <row r="202" customFormat="false" ht="15" hidden="false" customHeight="true" outlineLevel="0" collapsed="false">
      <c r="S202" s="183"/>
    </row>
    <row r="203" customFormat="false" ht="15" hidden="false" customHeight="true" outlineLevel="0" collapsed="false">
      <c r="S203" s="183"/>
    </row>
    <row r="204" customFormat="false" ht="15" hidden="false" customHeight="true" outlineLevel="0" collapsed="false">
      <c r="S204" s="183"/>
    </row>
    <row r="205" customFormat="false" ht="15" hidden="false" customHeight="true" outlineLevel="0" collapsed="false">
      <c r="S205" s="183"/>
    </row>
    <row r="206" customFormat="false" ht="15" hidden="false" customHeight="true" outlineLevel="0" collapsed="false">
      <c r="S206" s="183"/>
    </row>
    <row r="207" customFormat="false" ht="15" hidden="false" customHeight="true" outlineLevel="0" collapsed="false">
      <c r="S207" s="183"/>
    </row>
    <row r="208" customFormat="false" ht="15" hidden="false" customHeight="true" outlineLevel="0" collapsed="false">
      <c r="S208" s="183"/>
    </row>
    <row r="209" customFormat="false" ht="15" hidden="false" customHeight="true" outlineLevel="0" collapsed="false">
      <c r="S209" s="183"/>
    </row>
    <row r="210" customFormat="false" ht="15" hidden="false" customHeight="true" outlineLevel="0" collapsed="false">
      <c r="S210" s="183"/>
    </row>
    <row r="211" customFormat="false" ht="15" hidden="false" customHeight="true" outlineLevel="0" collapsed="false">
      <c r="S211" s="183"/>
    </row>
    <row r="212" customFormat="false" ht="15" hidden="false" customHeight="true" outlineLevel="0" collapsed="false">
      <c r="S212" s="183"/>
    </row>
    <row r="213" customFormat="false" ht="15" hidden="false" customHeight="true" outlineLevel="0" collapsed="false">
      <c r="S213" s="183"/>
    </row>
    <row r="214" customFormat="false" ht="15" hidden="false" customHeight="true" outlineLevel="0" collapsed="false">
      <c r="S214" s="183"/>
    </row>
    <row r="215" customFormat="false" ht="15" hidden="false" customHeight="true" outlineLevel="0" collapsed="false">
      <c r="S215" s="183"/>
    </row>
    <row r="216" customFormat="false" ht="15" hidden="false" customHeight="true" outlineLevel="0" collapsed="false">
      <c r="S216" s="183"/>
    </row>
    <row r="217" customFormat="false" ht="15" hidden="false" customHeight="true" outlineLevel="0" collapsed="false">
      <c r="S217" s="183"/>
    </row>
    <row r="218" customFormat="false" ht="15" hidden="false" customHeight="true" outlineLevel="0" collapsed="false">
      <c r="S218" s="183"/>
    </row>
    <row r="219" customFormat="false" ht="15" hidden="false" customHeight="true" outlineLevel="0" collapsed="false">
      <c r="S219" s="183"/>
    </row>
    <row r="220" customFormat="false" ht="15" hidden="false" customHeight="true" outlineLevel="0" collapsed="false">
      <c r="S220" s="183"/>
    </row>
    <row r="221" customFormat="false" ht="15" hidden="false" customHeight="true" outlineLevel="0" collapsed="false">
      <c r="S221" s="183"/>
    </row>
    <row r="222" customFormat="false" ht="15" hidden="false" customHeight="true" outlineLevel="0" collapsed="false">
      <c r="S222" s="183"/>
    </row>
    <row r="223" customFormat="false" ht="15" hidden="false" customHeight="true" outlineLevel="0" collapsed="false">
      <c r="S223" s="183"/>
    </row>
    <row r="224" customFormat="false" ht="15" hidden="false" customHeight="true" outlineLevel="0" collapsed="false">
      <c r="S224" s="183"/>
    </row>
    <row r="225" customFormat="false" ht="15" hidden="false" customHeight="true" outlineLevel="0" collapsed="false">
      <c r="S225" s="183"/>
    </row>
    <row r="226" customFormat="false" ht="15" hidden="false" customHeight="true" outlineLevel="0" collapsed="false">
      <c r="S226" s="183"/>
    </row>
    <row r="227" customFormat="false" ht="15" hidden="false" customHeight="true" outlineLevel="0" collapsed="false">
      <c r="S227" s="183"/>
    </row>
    <row r="228" customFormat="false" ht="15" hidden="false" customHeight="true" outlineLevel="0" collapsed="false">
      <c r="S228" s="183"/>
    </row>
    <row r="229" customFormat="false" ht="15" hidden="false" customHeight="true" outlineLevel="0" collapsed="false">
      <c r="S229" s="183"/>
    </row>
    <row r="230" customFormat="false" ht="15" hidden="false" customHeight="true" outlineLevel="0" collapsed="false">
      <c r="S230" s="183"/>
    </row>
    <row r="231" customFormat="false" ht="15" hidden="false" customHeight="true" outlineLevel="0" collapsed="false">
      <c r="S231" s="183"/>
    </row>
    <row r="232" customFormat="false" ht="15" hidden="false" customHeight="true" outlineLevel="0" collapsed="false">
      <c r="S232" s="183"/>
    </row>
    <row r="233" customFormat="false" ht="15" hidden="false" customHeight="true" outlineLevel="0" collapsed="false">
      <c r="S233" s="183"/>
    </row>
    <row r="234" customFormat="false" ht="15" hidden="false" customHeight="true" outlineLevel="0" collapsed="false">
      <c r="S234" s="183"/>
    </row>
    <row r="235" customFormat="false" ht="15" hidden="false" customHeight="true" outlineLevel="0" collapsed="false">
      <c r="S235" s="183"/>
    </row>
    <row r="236" customFormat="false" ht="15" hidden="false" customHeight="true" outlineLevel="0" collapsed="false">
      <c r="S236" s="183"/>
    </row>
    <row r="237" customFormat="false" ht="15" hidden="false" customHeight="true" outlineLevel="0" collapsed="false">
      <c r="S237" s="183"/>
    </row>
  </sheetData>
  <mergeCells count="18">
    <mergeCell ref="A5:A6"/>
    <mergeCell ref="B5:B6"/>
    <mergeCell ref="C5:C6"/>
    <mergeCell ref="D5:D6"/>
    <mergeCell ref="E5:G5"/>
    <mergeCell ref="H5:H6"/>
    <mergeCell ref="I5:M5"/>
    <mergeCell ref="N5:R5"/>
    <mergeCell ref="B7:C7"/>
    <mergeCell ref="B18:C18"/>
    <mergeCell ref="B30:C30"/>
    <mergeCell ref="B41:C41"/>
    <mergeCell ref="B54:C54"/>
    <mergeCell ref="B65:C65"/>
    <mergeCell ref="B77:C77"/>
    <mergeCell ref="B88:C88"/>
    <mergeCell ref="B100:C100"/>
    <mergeCell ref="B111:C1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LibreOffice/6.3.4.2$Windows_x86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2020-08-26T13:08:54Z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