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еню лето" sheetId="1" state="visible" r:id="rId2"/>
    <sheet name="Сырьё лето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<sst xmlns="http://schemas.openxmlformats.org/spreadsheetml/2006/main" count="340" uniqueCount="158">
  <si>
    <t xml:space="preserve">Меню завтраков для обучающихся 1-4 классов (сезон лето-осень)</t>
  </si>
  <si>
    <t xml:space="preserve">Пищевая ценность ЗАВТРАК </t>
  </si>
  <si>
    <t xml:space="preserve">Пищевые вещества, г</t>
  </si>
  <si>
    <t xml:space="preserve">Энергетическая ценность, кКал</t>
  </si>
  <si>
    <t xml:space="preserve">Витамины, мг</t>
  </si>
  <si>
    <t xml:space="preserve">Минеральные вещества, мг </t>
  </si>
  <si>
    <t xml:space="preserve">День 1 (понедельник)</t>
  </si>
  <si>
    <t xml:space="preserve">Б</t>
  </si>
  <si>
    <t xml:space="preserve">Ж</t>
  </si>
  <si>
    <t xml:space="preserve">У</t>
  </si>
  <si>
    <t xml:space="preserve">В1</t>
  </si>
  <si>
    <t xml:space="preserve">В2</t>
  </si>
  <si>
    <t xml:space="preserve">С</t>
  </si>
  <si>
    <t xml:space="preserve">А</t>
  </si>
  <si>
    <t xml:space="preserve">Е</t>
  </si>
  <si>
    <t xml:space="preserve">Кальций (мг)</t>
  </si>
  <si>
    <t xml:space="preserve">Фосфор (мг)</t>
  </si>
  <si>
    <t xml:space="preserve">Магний (мг)</t>
  </si>
  <si>
    <t xml:space="preserve">Железо (мг)</t>
  </si>
  <si>
    <t xml:space="preserve">Цинк (мг)</t>
  </si>
  <si>
    <t xml:space="preserve">Йод (мг)</t>
  </si>
  <si>
    <t xml:space="preserve">Бутерброд с сыром "Голландский" и маслом сливочным</t>
  </si>
  <si>
    <t xml:space="preserve">Каша жидкая молочная (рисовая) </t>
  </si>
  <si>
    <t xml:space="preserve">Какао с молоком</t>
  </si>
  <si>
    <t xml:space="preserve">Хлеб пшеничный</t>
  </si>
  <si>
    <t xml:space="preserve">Фрукты свежие (яблоки)</t>
  </si>
  <si>
    <t xml:space="preserve">Итого</t>
  </si>
  <si>
    <t xml:space="preserve">Норма по СанПин</t>
  </si>
  <si>
    <t xml:space="preserve">День 2 (вторник)</t>
  </si>
  <si>
    <t xml:space="preserve">Овощи свежие (огурцы)</t>
  </si>
  <si>
    <t xml:space="preserve">Жаркое по-домашнему</t>
  </si>
  <si>
    <t xml:space="preserve">*</t>
  </si>
  <si>
    <t xml:space="preserve">Фруктовый чай</t>
  </si>
  <si>
    <t xml:space="preserve">Хлеб ржаной йодированный</t>
  </si>
  <si>
    <t xml:space="preserve">Кисломолочный продукт (кефир 2,5 %-ой жирности)</t>
  </si>
  <si>
    <t xml:space="preserve">День  3 (среда)</t>
  </si>
  <si>
    <t xml:space="preserve">Салат из овощей (помидоров и огурцов)</t>
  </si>
  <si>
    <t xml:space="preserve">Котлеты рубленные из кур, запеченные с соусом молочным</t>
  </si>
  <si>
    <t xml:space="preserve">Каша вязкая (ячневая)</t>
  </si>
  <si>
    <t xml:space="preserve">*379</t>
  </si>
  <si>
    <t xml:space="preserve">Кофейный напиток на молоке</t>
  </si>
  <si>
    <t xml:space="preserve">Сок натуральный (яблочный)</t>
  </si>
  <si>
    <t xml:space="preserve">День 4 (четверг)</t>
  </si>
  <si>
    <t xml:space="preserve">Салат из овощей (белокачанной капусты)</t>
  </si>
  <si>
    <t xml:space="preserve">Л 386/597</t>
  </si>
  <si>
    <t xml:space="preserve">Рыба запеченная с молочным соусом</t>
  </si>
  <si>
    <t xml:space="preserve">Картофельное пюре</t>
  </si>
  <si>
    <t xml:space="preserve">Чай с лимоном</t>
  </si>
  <si>
    <t xml:space="preserve">Пирог фруктовый "Школьный"</t>
  </si>
  <si>
    <t xml:space="preserve">День 5 (пятница)</t>
  </si>
  <si>
    <t xml:space="preserve">Овощи свежие (помидоры)</t>
  </si>
  <si>
    <t xml:space="preserve">Омлет с колбасой или сосисками</t>
  </si>
  <si>
    <t xml:space="preserve">Фрукты свежие (груши)</t>
  </si>
  <si>
    <t xml:space="preserve">День 6 (понедельник)</t>
  </si>
  <si>
    <t xml:space="preserve">Котлеты (биточки) особые</t>
  </si>
  <si>
    <t xml:space="preserve">Л 224</t>
  </si>
  <si>
    <t xml:space="preserve">Рагу из овощей</t>
  </si>
  <si>
    <t xml:space="preserve">Чай с сахаром </t>
  </si>
  <si>
    <t xml:space="preserve">Сок натуральный (персиковый)</t>
  </si>
  <si>
    <t xml:space="preserve"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</si>
  <si>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</si>
  <si>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</si>
  <si>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</t>
  </si>
  <si>
    <t xml:space="preserve">Сок  натуральный (грушевый)</t>
  </si>
  <si>
    <t xml:space="preserve">День 8 (среда)</t>
  </si>
  <si>
    <t xml:space="preserve">Салат из овощей (белокачанной капусты с морковью)</t>
  </si>
  <si>
    <t xml:space="preserve">Тефтели из говядины </t>
  </si>
  <si>
    <t xml:space="preserve">Соус сметанный</t>
  </si>
  <si>
    <t xml:space="preserve">Каша вязкая (гречневая)</t>
  </si>
  <si>
    <t xml:space="preserve">Кондитерское изделие (печенье сахарное)</t>
  </si>
  <si>
    <t xml:space="preserve">День 9 (четверг)</t>
  </si>
  <si>
    <t xml:space="preserve">Пудинг из творога (запечённый)</t>
  </si>
  <si>
    <t xml:space="preserve">Молоко сгущенное </t>
  </si>
  <si>
    <t xml:space="preserve">Кисломолочный продукт (йогурт 3,2 %-ой жирности)</t>
  </si>
  <si>
    <t xml:space="preserve">День  10 (пятница)</t>
  </si>
  <si>
    <t xml:space="preserve">Фрикадельки из кур или бройлеров-цыплят</t>
  </si>
  <si>
    <t xml:space="preserve">Макаронные изделия отварные с маслом</t>
  </si>
  <si>
    <t xml:space="preserve">Фрукты свежие (персики)</t>
  </si>
  <si>
    <t xml:space="preserve">Минеральные вещества, мг</t>
  </si>
  <si>
    <t xml:space="preserve">Итого за день по СанПиН</t>
  </si>
  <si>
    <t xml:space="preserve">завтрак 25 %</t>
  </si>
  <si>
    <t xml:space="preserve">Фактически завтрак (СРЕДНЕЕ)</t>
  </si>
  <si>
    <t xml:space="preserve">Накопительная сырьевая ведомость</t>
  </si>
  <si>
    <t xml:space="preserve">№ рец.</t>
  </si>
  <si>
    <t xml:space="preserve">Наменование блюд / сырья</t>
  </si>
  <si>
    <t xml:space="preserve">Выход, г, мл</t>
  </si>
  <si>
    <t xml:space="preserve">Хлеб ржан</t>
  </si>
  <si>
    <t xml:space="preserve">Хлеб пшенич</t>
  </si>
  <si>
    <t xml:space="preserve">Мука пшеничн</t>
  </si>
  <si>
    <t xml:space="preserve">Крупы, бобовые</t>
  </si>
  <si>
    <t xml:space="preserve">Макаронные изделия</t>
  </si>
  <si>
    <t xml:space="preserve">Картофель</t>
  </si>
  <si>
    <t xml:space="preserve">Овощи </t>
  </si>
  <si>
    <t xml:space="preserve">Фрукты свежие</t>
  </si>
  <si>
    <t xml:space="preserve">Сухофрукты</t>
  </si>
  <si>
    <t xml:space="preserve">Соки натуральные</t>
  </si>
  <si>
    <t xml:space="preserve">Мясо</t>
  </si>
  <si>
    <t xml:space="preserve">Колбасные издедия (субпродукты)</t>
  </si>
  <si>
    <t xml:space="preserve">Птица</t>
  </si>
  <si>
    <t xml:space="preserve">Рыба</t>
  </si>
  <si>
    <t xml:space="preserve">Молоко </t>
  </si>
  <si>
    <t xml:space="preserve">Кисломолочные продукты</t>
  </si>
  <si>
    <t xml:space="preserve">Творог</t>
  </si>
  <si>
    <t xml:space="preserve">Сыр</t>
  </si>
  <si>
    <t xml:space="preserve">Сметана</t>
  </si>
  <si>
    <t xml:space="preserve">Масло слив</t>
  </si>
  <si>
    <t xml:space="preserve">Масло растительное</t>
  </si>
  <si>
    <t xml:space="preserve">Яйцо</t>
  </si>
  <si>
    <t xml:space="preserve">Сахар</t>
  </si>
  <si>
    <t xml:space="preserve">Кондитерские изделия</t>
  </si>
  <si>
    <t xml:space="preserve">Чай</t>
  </si>
  <si>
    <t xml:space="preserve">Какао-порошок</t>
  </si>
  <si>
    <t xml:space="preserve">Кофейный напиток</t>
  </si>
  <si>
    <t xml:space="preserve">Дрожжи</t>
  </si>
  <si>
    <t xml:space="preserve">Соль йодированная</t>
  </si>
  <si>
    <t xml:space="preserve">Специи</t>
  </si>
  <si>
    <t xml:space="preserve">Итого сырья на одного человека</t>
  </si>
  <si>
    <t xml:space="preserve">Хлеб ржаной</t>
  </si>
  <si>
    <t xml:space="preserve">Выполнение норм сырья по СанПиН</t>
  </si>
  <si>
    <t xml:space="preserve">ИТОГО (фактически выдано продуктов в нетто на одного человека, г)</t>
  </si>
  <si>
    <t xml:space="preserve">ИТОГО (норм. за 10 дней на одного человека по СанПин)</t>
  </si>
  <si>
    <t xml:space="preserve">Отклонение от нормы ы % (+/- 5 %)</t>
  </si>
  <si>
    <t xml:space="preserve">Наименование продуктов  </t>
  </si>
  <si>
    <t xml:space="preserve">Итого за сутки, нетто</t>
  </si>
  <si>
    <t xml:space="preserve">на 1 день</t>
  </si>
  <si>
    <t xml:space="preserve">на 10 дней</t>
  </si>
  <si>
    <t xml:space="preserve">7-11 лет</t>
  </si>
  <si>
    <t xml:space="preserve">Завтрак 25 %</t>
  </si>
  <si>
    <t xml:space="preserve">Обед 35 % </t>
  </si>
  <si>
    <t xml:space="preserve">Хлеб ржаной                </t>
  </si>
  <si>
    <t xml:space="preserve">Хлеб пшеничный            </t>
  </si>
  <si>
    <t xml:space="preserve">Мука пшеничная            </t>
  </si>
  <si>
    <t xml:space="preserve">Крупы, бобовые            </t>
  </si>
  <si>
    <t xml:space="preserve">Макаронные изделия        </t>
  </si>
  <si>
    <t xml:space="preserve">Картофель                  </t>
  </si>
  <si>
    <t xml:space="preserve">Овощи свежие, зелень</t>
  </si>
  <si>
    <t xml:space="preserve">Фрукты (плоды) свежие     </t>
  </si>
  <si>
    <t xml:space="preserve">Сухофрукты, в т.ч. шиповник</t>
  </si>
  <si>
    <t xml:space="preserve">Соки плодоовощные, напитки витаминизированные, в т.ч. инстантные</t>
  </si>
  <si>
    <t xml:space="preserve">Мясо жилованное 1-й категории</t>
  </si>
  <si>
    <t xml:space="preserve"> Колбасные изделия</t>
  </si>
  <si>
    <t xml:space="preserve">Цыплята 1 категории потрошеные (куры 1 кат.)      </t>
  </si>
  <si>
    <t xml:space="preserve">Рыба-филе             </t>
  </si>
  <si>
    <t xml:space="preserve">Молоко (2,5 %, 3,5 % )</t>
  </si>
  <si>
    <t xml:space="preserve">Кисломолочная пищевая продукция</t>
  </si>
  <si>
    <t xml:space="preserve">Творог (м.д. жира не более 9 %)      </t>
  </si>
  <si>
    <t xml:space="preserve">Сыр                       </t>
  </si>
  <si>
    <t xml:space="preserve">Сметана (массовая доля жира не более 15%)   </t>
  </si>
  <si>
    <t xml:space="preserve">Масло сливочное           </t>
  </si>
  <si>
    <t xml:space="preserve">Масло растительное        </t>
  </si>
  <si>
    <t xml:space="preserve">Яйцо,  1 шт.      </t>
  </si>
  <si>
    <t xml:space="preserve">Сахар &lt;***&gt;               </t>
  </si>
  <si>
    <t xml:space="preserve">Кондитерские изделия      </t>
  </si>
  <si>
    <t xml:space="preserve">Какао-порошок                     </t>
  </si>
  <si>
    <t xml:space="preserve">Кофейный напиток (по МР) </t>
  </si>
  <si>
    <t xml:space="preserve">Дрожжи хлебопекарные      </t>
  </si>
  <si>
    <t xml:space="preserve">Соль  пищевая поваренная йодированная                     </t>
  </si>
  <si>
    <t xml:space="preserve">Специи (по МР)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</si>
</sst>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F2DCDB"/>
        <bgColor rgb="FFFDEADA"/>
      </patternFill>
    </fill>
    <fill>
      <patternFill patternType="solid">
        <fgColor rgb="FFB7DEE8"/>
        <bgColor rgb="FFC6D9F1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CCFFFF"/>
      </patternFill>
    </fill>
    <fill>
      <patternFill patternType="solid">
        <fgColor rgb="FFD79BEF"/>
        <bgColor rgb="FFFF99CC"/>
      </patternFill>
    </fill>
    <fill>
      <patternFill patternType="solid">
        <fgColor rgb="FFC6D9F1"/>
        <bgColor rgb="FFB7DEE8"/>
      </patternFill>
    </fill>
    <fill>
      <patternFill patternType="solid">
        <fgColor rgb="FFFCD5B5"/>
        <bgColor rgb="FFF2DCDB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6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8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2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6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9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9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FFF99"/>
      <rgbColor rgb="FFB7DEE8"/>
      <rgbColor rgb="FFFF99CC"/>
      <rgbColor rgb="FFD79BE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169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B119" activeCellId="0" sqref="AB119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2" width="72.86"/>
    <col collapsed="false" customWidth="true" hidden="false" outlineLevel="0" max="3" min="3" style="3" width="8.71"/>
    <col collapsed="false" customWidth="false" hidden="false" outlineLevel="0" max="6" min="4" style="3" width="9.14"/>
    <col collapsed="false" customWidth="true" hidden="false" outlineLevel="0" max="7" min="7" style="3" width="14.01"/>
    <col collapsed="false" customWidth="false" hidden="false" outlineLevel="0" max="15" min="8" style="3" width="9.14"/>
    <col collapsed="false" customWidth="true" hidden="false" outlineLevel="0" max="16" min="16" style="3" width="10.99"/>
    <col collapsed="false" customWidth="true" hidden="false" outlineLevel="0" max="17" min="17" style="3" width="10.14"/>
    <col collapsed="false" customWidth="false" hidden="false" outlineLevel="0" max="18" min="18" style="4" width="9.14"/>
    <col collapsed="false" customWidth="false" hidden="false" outlineLevel="0" max="19" min="19" style="5" width="9.14"/>
    <col collapsed="false" customWidth="false" hidden="false" outlineLevel="0" max="37" min="20" style="6" width="9.14"/>
    <col collapsed="false" customWidth="false" hidden="false" outlineLevel="0" max="38" min="38" style="7" width="9.14"/>
    <col collapsed="false" customWidth="false" hidden="false" outlineLevel="0" max="1025" min="39" style="4" width="9.14"/>
  </cols>
  <sheetData>
    <row r="1" s="17" customFormat="true" ht="15.75" hidden="false" customHeight="true" outlineLevel="0" collapsed="false">
      <c r="A1" s="8"/>
      <c r="B1" s="9" t="s">
        <v>0</v>
      </c>
      <c r="C1" s="10"/>
      <c r="D1" s="10"/>
      <c r="E1" s="10"/>
      <c r="F1" s="10"/>
      <c r="G1" s="11"/>
      <c r="H1" s="10"/>
      <c r="I1" s="10"/>
      <c r="J1" s="10"/>
      <c r="K1" s="10"/>
      <c r="L1" s="10"/>
      <c r="M1" s="12"/>
      <c r="N1" s="13"/>
      <c r="O1" s="13"/>
      <c r="P1" s="13"/>
      <c r="Q1" s="13"/>
      <c r="R1" s="14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</row>
    <row r="2" customFormat="false" ht="15.75" hidden="false" customHeight="true" outlineLevel="0" collapsed="false">
      <c r="G2" s="18"/>
      <c r="M2" s="19"/>
      <c r="N2" s="20"/>
      <c r="O2" s="20"/>
      <c r="P2" s="20"/>
      <c r="Q2" s="20"/>
      <c r="R2" s="7"/>
    </row>
    <row r="3" s="22" customFormat="true" ht="15.75" hidden="false" customHeight="true" outlineLevel="0" collapsed="false">
      <c r="A3" s="21"/>
      <c r="B3" s="22" t="s">
        <v>1</v>
      </c>
      <c r="G3" s="23"/>
      <c r="M3" s="24"/>
      <c r="N3" s="25"/>
      <c r="O3" s="25"/>
      <c r="P3" s="25"/>
      <c r="Q3" s="25"/>
      <c r="R3" s="26"/>
      <c r="S3" s="24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6"/>
    </row>
    <row r="4" customFormat="false" ht="25.5" hidden="false" customHeight="true" outlineLevel="0" collapsed="false">
      <c r="D4" s="28" t="s">
        <v>2</v>
      </c>
      <c r="E4" s="28"/>
      <c r="F4" s="28"/>
      <c r="G4" s="28" t="s">
        <v>3</v>
      </c>
      <c r="H4" s="28" t="s">
        <v>4</v>
      </c>
      <c r="I4" s="28"/>
      <c r="J4" s="28"/>
      <c r="K4" s="28"/>
      <c r="L4" s="28"/>
      <c r="M4" s="28" t="s">
        <v>5</v>
      </c>
      <c r="N4" s="28"/>
      <c r="O4" s="28"/>
      <c r="P4" s="28"/>
      <c r="Q4" s="28"/>
      <c r="R4" s="28"/>
      <c r="S4" s="19"/>
    </row>
    <row r="5" customFormat="false" ht="33.75" hidden="false" customHeight="true" outlineLevel="0" collapsed="false">
      <c r="A5" s="29" t="s">
        <v>6</v>
      </c>
      <c r="B5" s="29"/>
      <c r="C5" s="30"/>
      <c r="D5" s="28" t="s">
        <v>7</v>
      </c>
      <c r="E5" s="28" t="s">
        <v>8</v>
      </c>
      <c r="F5" s="28" t="s">
        <v>9</v>
      </c>
      <c r="G5" s="28"/>
      <c r="H5" s="28" t="s">
        <v>10</v>
      </c>
      <c r="I5" s="28" t="s">
        <v>11</v>
      </c>
      <c r="J5" s="28" t="s">
        <v>12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8" t="s">
        <v>19</v>
      </c>
      <c r="R5" s="28" t="s">
        <v>20</v>
      </c>
      <c r="S5" s="19"/>
    </row>
    <row r="6" s="36" customFormat="true" ht="15.75" hidden="false" customHeight="true" outlineLevel="0" collapsed="false">
      <c r="A6" s="31" t="n">
        <v>3</v>
      </c>
      <c r="B6" s="32" t="s">
        <v>21</v>
      </c>
      <c r="C6" s="32" t="n">
        <v>40</v>
      </c>
      <c r="D6" s="33" t="n">
        <v>6.23</v>
      </c>
      <c r="E6" s="33" t="n">
        <v>8.41</v>
      </c>
      <c r="F6" s="33" t="n">
        <v>19.75</v>
      </c>
      <c r="G6" s="33" t="n">
        <f aca="false">F6*4+E6*9+D6*4</f>
        <v>179.61</v>
      </c>
      <c r="H6" s="33" t="n">
        <v>0.054</v>
      </c>
      <c r="I6" s="33" t="n">
        <v>0.472</v>
      </c>
      <c r="J6" s="33" t="n">
        <v>0.11</v>
      </c>
      <c r="K6" s="33" t="n">
        <v>0.62</v>
      </c>
      <c r="L6" s="33" t="n">
        <v>0.215</v>
      </c>
      <c r="M6" s="33" t="n">
        <v>137.2</v>
      </c>
      <c r="N6" s="33" t="n">
        <v>79</v>
      </c>
      <c r="O6" s="33" t="n">
        <v>10.9</v>
      </c>
      <c r="P6" s="33" t="n">
        <v>0.6</v>
      </c>
      <c r="Q6" s="33" t="n">
        <v>1.32</v>
      </c>
      <c r="R6" s="33" t="n">
        <v>0</v>
      </c>
      <c r="S6" s="3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35"/>
    </row>
    <row r="7" customFormat="false" ht="15.75" hidden="false" customHeight="true" outlineLevel="0" collapsed="false">
      <c r="A7" s="37"/>
      <c r="B7" s="38" t="s">
        <v>22</v>
      </c>
      <c r="C7" s="38" t="n">
        <v>230</v>
      </c>
      <c r="D7" s="33" t="n">
        <v>6.8505</v>
      </c>
      <c r="E7" s="33" t="n">
        <v>6.588</v>
      </c>
      <c r="F7" s="33" t="n">
        <v>29.329</v>
      </c>
      <c r="G7" s="33" t="n">
        <f aca="false">F7*4+E7*9+D7*4</f>
        <v>204.01</v>
      </c>
      <c r="H7" s="33" t="n">
        <v>0.00945</v>
      </c>
      <c r="I7" s="33" t="n">
        <v>0.021</v>
      </c>
      <c r="J7" s="33" t="n">
        <v>0.189</v>
      </c>
      <c r="K7" s="33" t="n">
        <v>0.03</v>
      </c>
      <c r="L7" s="33" t="n">
        <v>0</v>
      </c>
      <c r="M7" s="33" t="n">
        <v>21.63</v>
      </c>
      <c r="N7" s="33" t="n">
        <v>22.8795</v>
      </c>
      <c r="O7" s="33" t="n">
        <v>5.0925</v>
      </c>
      <c r="P7" s="33" t="n">
        <v>0.0735</v>
      </c>
      <c r="Q7" s="33" t="n">
        <v>1.1</v>
      </c>
      <c r="R7" s="33" t="n">
        <v>0</v>
      </c>
      <c r="S7" s="34"/>
    </row>
    <row r="8" s="36" customFormat="true" ht="15.75" hidden="false" customHeight="true" outlineLevel="0" collapsed="false">
      <c r="A8" s="31" t="n">
        <v>382</v>
      </c>
      <c r="B8" s="32" t="s">
        <v>23</v>
      </c>
      <c r="C8" s="32" t="n">
        <v>200</v>
      </c>
      <c r="D8" s="39" t="n">
        <v>4.07</v>
      </c>
      <c r="E8" s="39" t="n">
        <v>3.5</v>
      </c>
      <c r="F8" s="39" t="n">
        <v>17.5</v>
      </c>
      <c r="G8" s="33" t="n">
        <f aca="false">F8*4+E8*9+D8*4</f>
        <v>117.78</v>
      </c>
      <c r="H8" s="39" t="n">
        <f aca="false">0.28*0.18</f>
        <v>0.0504</v>
      </c>
      <c r="I8" s="39" t="n">
        <v>0.18</v>
      </c>
      <c r="J8" s="39" t="n">
        <v>1.57</v>
      </c>
      <c r="K8" s="39" t="n">
        <v>0.24</v>
      </c>
      <c r="L8" s="39" t="n">
        <v>0</v>
      </c>
      <c r="M8" s="39" t="n">
        <v>152.2</v>
      </c>
      <c r="N8" s="39" t="n">
        <v>124.5</v>
      </c>
      <c r="O8" s="39" t="n">
        <v>21.34</v>
      </c>
      <c r="P8" s="39" t="n">
        <v>0.47</v>
      </c>
      <c r="Q8" s="33" t="n">
        <v>0.5</v>
      </c>
      <c r="R8" s="33" t="n">
        <v>0</v>
      </c>
      <c r="S8" s="3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35"/>
    </row>
    <row r="9" s="33" customFormat="true" ht="15.75" hidden="false" customHeight="true" outlineLevel="0" collapsed="false">
      <c r="A9" s="31"/>
      <c r="B9" s="32" t="s">
        <v>24</v>
      </c>
      <c r="C9" s="32" t="n">
        <v>20</v>
      </c>
      <c r="D9" s="33" t="n">
        <v>1.35</v>
      </c>
      <c r="E9" s="33" t="n">
        <v>0.172</v>
      </c>
      <c r="F9" s="33" t="n">
        <v>10.03</v>
      </c>
      <c r="G9" s="33" t="n">
        <f aca="false">F9*4+E9*9+D9*4</f>
        <v>47.068</v>
      </c>
      <c r="H9" s="33" t="n">
        <v>0.024</v>
      </c>
      <c r="I9" s="33" t="n">
        <v>0.005</v>
      </c>
      <c r="J9" s="33" t="n">
        <v>0</v>
      </c>
      <c r="K9" s="33" t="n">
        <v>0</v>
      </c>
      <c r="L9" s="33" t="n">
        <v>0.22</v>
      </c>
      <c r="M9" s="33" t="n">
        <v>4</v>
      </c>
      <c r="N9" s="33" t="n">
        <v>13</v>
      </c>
      <c r="O9" s="33" t="n">
        <v>2.8</v>
      </c>
      <c r="P9" s="33" t="n">
        <v>0.22</v>
      </c>
      <c r="Q9" s="33" t="n">
        <v>0.147</v>
      </c>
      <c r="R9" s="33" t="n">
        <v>0</v>
      </c>
      <c r="S9" s="3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40"/>
    </row>
    <row r="10" s="33" customFormat="true" ht="15.75" hidden="false" customHeight="true" outlineLevel="0" collapsed="false">
      <c r="A10" s="31" t="n">
        <v>368</v>
      </c>
      <c r="B10" s="32" t="s">
        <v>25</v>
      </c>
      <c r="C10" s="32" t="n">
        <v>120</v>
      </c>
      <c r="D10" s="39" t="n">
        <v>0.5</v>
      </c>
      <c r="E10" s="39" t="n">
        <v>0.5</v>
      </c>
      <c r="F10" s="39" t="n">
        <v>12.8</v>
      </c>
      <c r="G10" s="33" t="n">
        <f aca="false">F10*4+E10*9+D10*4</f>
        <v>57.7</v>
      </c>
      <c r="H10" s="39" t="n">
        <v>0.04</v>
      </c>
      <c r="I10" s="39" t="n">
        <v>0.01</v>
      </c>
      <c r="J10" s="39" t="n">
        <v>5</v>
      </c>
      <c r="K10" s="39" t="n">
        <v>0</v>
      </c>
      <c r="L10" s="39" t="n">
        <v>0.33</v>
      </c>
      <c r="M10" s="39" t="n">
        <v>25</v>
      </c>
      <c r="N10" s="39" t="n">
        <v>18.3</v>
      </c>
      <c r="O10" s="39" t="n">
        <v>14.16</v>
      </c>
      <c r="P10" s="39" t="n">
        <v>0.5</v>
      </c>
      <c r="Q10" s="33" t="n">
        <v>0.48</v>
      </c>
      <c r="R10" s="33" t="n">
        <v>1E-005</v>
      </c>
      <c r="S10" s="3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40"/>
    </row>
    <row r="11" s="33" customFormat="true" ht="15.75" hidden="false" customHeight="true" outlineLevel="0" collapsed="false">
      <c r="A11" s="41"/>
      <c r="B11" s="32"/>
      <c r="C11" s="32"/>
      <c r="S11" s="3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0"/>
    </row>
    <row r="12" s="33" customFormat="true" ht="15.75" hidden="false" customHeight="true" outlineLevel="0" collapsed="false">
      <c r="A12" s="42"/>
      <c r="B12" s="43" t="s">
        <v>26</v>
      </c>
      <c r="C12" s="44" t="n">
        <f aca="false">SUM(C6:C10)</f>
        <v>610</v>
      </c>
      <c r="D12" s="44" t="n">
        <f aca="false">SUM(D6:D10)</f>
        <v>19.0005</v>
      </c>
      <c r="E12" s="44" t="n">
        <f aca="false">SUM(E6:E10)</f>
        <v>19.17</v>
      </c>
      <c r="F12" s="44" t="n">
        <f aca="false">SUM(F6:F10)</f>
        <v>89.409</v>
      </c>
      <c r="G12" s="44" t="n">
        <f aca="false">SUM(G6:G10)</f>
        <v>606.168</v>
      </c>
      <c r="H12" s="44" t="n">
        <f aca="false">SUM(H6:H10)</f>
        <v>0.17785</v>
      </c>
      <c r="I12" s="44" t="n">
        <f aca="false">SUM(I6:I10)</f>
        <v>0.688</v>
      </c>
      <c r="J12" s="44" t="n">
        <f aca="false">SUM(J6:J10)</f>
        <v>6.869</v>
      </c>
      <c r="K12" s="44" t="n">
        <f aca="false">SUM(K6:K10)</f>
        <v>0.89</v>
      </c>
      <c r="L12" s="44" t="n">
        <f aca="false">SUM(L6:L10)</f>
        <v>0.765</v>
      </c>
      <c r="M12" s="44" t="n">
        <f aca="false">SUM(M6:M10)</f>
        <v>340.03</v>
      </c>
      <c r="N12" s="44" t="n">
        <f aca="false">SUM(N6:N10)</f>
        <v>257.6795</v>
      </c>
      <c r="O12" s="44" t="n">
        <f aca="false">SUM(O6:O10)</f>
        <v>54.2925</v>
      </c>
      <c r="P12" s="44" t="n">
        <f aca="false">SUM(P6:P10)</f>
        <v>1.8635</v>
      </c>
      <c r="Q12" s="44" t="n">
        <f aca="false">SUM(Q6:Q10)</f>
        <v>3.547</v>
      </c>
      <c r="R12" s="44" t="n">
        <f aca="false">SUM(R6:R10)</f>
        <v>1E-005</v>
      </c>
      <c r="S12" s="3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40"/>
    </row>
    <row r="13" customFormat="false" ht="15.75" hidden="false" customHeight="true" outlineLevel="0" collapsed="false">
      <c r="A13" s="45"/>
      <c r="B13" s="46" t="s">
        <v>27</v>
      </c>
      <c r="C13" s="46"/>
      <c r="D13" s="47" t="n">
        <v>19.25</v>
      </c>
      <c r="E13" s="47" t="n">
        <v>19.75</v>
      </c>
      <c r="F13" s="47" t="n">
        <v>83.75</v>
      </c>
      <c r="G13" s="47" t="n">
        <v>587.5</v>
      </c>
      <c r="H13" s="47" t="n">
        <v>0.3</v>
      </c>
      <c r="I13" s="47" t="n">
        <v>0.35</v>
      </c>
      <c r="J13" s="47" t="n">
        <v>15</v>
      </c>
      <c r="K13" s="47" t="n">
        <v>0.175</v>
      </c>
      <c r="L13" s="47" t="n">
        <v>2.5</v>
      </c>
      <c r="M13" s="47" t="n">
        <v>275</v>
      </c>
      <c r="N13" s="47" t="n">
        <v>412.5</v>
      </c>
      <c r="O13" s="47" t="n">
        <v>62.5</v>
      </c>
      <c r="P13" s="47" t="n">
        <v>3</v>
      </c>
      <c r="Q13" s="47" t="n">
        <v>2.5</v>
      </c>
      <c r="R13" s="47" t="n">
        <v>0.025</v>
      </c>
    </row>
    <row r="14" s="51" customFormat="true" ht="15.75" hidden="false" customHeight="true" outlineLevel="0" collapsed="false">
      <c r="A14" s="29" t="s">
        <v>28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</row>
    <row r="15" customFormat="false" ht="15.75" hidden="false" customHeight="true" outlineLevel="0" collapsed="false">
      <c r="A15" s="52"/>
      <c r="B15" s="53" t="s">
        <v>29</v>
      </c>
      <c r="C15" s="53" t="n">
        <v>60</v>
      </c>
      <c r="D15" s="39" t="n">
        <v>0.79</v>
      </c>
      <c r="E15" s="39" t="n">
        <v>0.144</v>
      </c>
      <c r="F15" s="39" t="n">
        <v>2.736</v>
      </c>
      <c r="G15" s="39" t="n">
        <f aca="false">F15*4+E15*9+D15*4</f>
        <v>15.4</v>
      </c>
      <c r="H15" s="39" t="n">
        <v>0.048</v>
      </c>
      <c r="I15" s="39" t="n">
        <v>0.024</v>
      </c>
      <c r="J15" s="39" t="n">
        <v>12.6</v>
      </c>
      <c r="K15" s="39" t="n">
        <v>0</v>
      </c>
      <c r="L15" s="39" t="n">
        <v>0.5</v>
      </c>
      <c r="M15" s="39" t="n">
        <v>10.08</v>
      </c>
      <c r="N15" s="39" t="n">
        <v>18.72</v>
      </c>
      <c r="O15" s="39" t="n">
        <v>14.4</v>
      </c>
      <c r="P15" s="39" t="n">
        <v>0.648</v>
      </c>
      <c r="Q15" s="4" t="n">
        <v>0.102</v>
      </c>
      <c r="R15" s="4" t="n">
        <v>0</v>
      </c>
    </row>
    <row r="16" customFormat="false" ht="15.75" hidden="false" customHeight="true" outlineLevel="0" collapsed="false">
      <c r="A16" s="31" t="n">
        <v>259</v>
      </c>
      <c r="B16" s="32" t="s">
        <v>30</v>
      </c>
      <c r="C16" s="32" t="n">
        <v>175</v>
      </c>
      <c r="D16" s="3" t="n">
        <v>17.0097087378641</v>
      </c>
      <c r="E16" s="3" t="n">
        <v>15.6796116504854</v>
      </c>
      <c r="F16" s="3" t="n">
        <v>25.8640776699029</v>
      </c>
      <c r="G16" s="39" t="n">
        <f aca="false">F16*4+E16*9+D16*4</f>
        <v>312.611650485437</v>
      </c>
      <c r="H16" s="3" t="n">
        <v>0.139805825242718</v>
      </c>
      <c r="I16" s="3" t="n">
        <v>0.198058252427184</v>
      </c>
      <c r="J16" s="3" t="n">
        <v>8.09708737864078</v>
      </c>
      <c r="K16" s="3" t="n">
        <v>0</v>
      </c>
      <c r="L16" s="3" t="n">
        <v>10.0679611650485</v>
      </c>
      <c r="M16" s="3" t="n">
        <v>36.504854368932</v>
      </c>
      <c r="N16" s="3" t="n">
        <v>215.95145631068</v>
      </c>
      <c r="O16" s="3" t="n">
        <v>50.9029126213592</v>
      </c>
      <c r="P16" s="3" t="n">
        <v>4.62135922330097</v>
      </c>
      <c r="Q16" s="4" t="n">
        <v>3.38</v>
      </c>
      <c r="R16" s="4" t="n">
        <v>0</v>
      </c>
    </row>
    <row r="17" s="57" customFormat="true" ht="15.75" hidden="false" customHeight="true" outlineLevel="0" collapsed="false">
      <c r="A17" s="31" t="s">
        <v>31</v>
      </c>
      <c r="B17" s="32" t="s">
        <v>32</v>
      </c>
      <c r="C17" s="32" t="n">
        <v>200</v>
      </c>
      <c r="D17" s="33" t="n">
        <v>0.6</v>
      </c>
      <c r="E17" s="33" t="n">
        <v>0.4</v>
      </c>
      <c r="F17" s="33" t="n">
        <v>10.4</v>
      </c>
      <c r="G17" s="39" t="n">
        <f aca="false">F17*4+E17*9+D17*4</f>
        <v>47.6</v>
      </c>
      <c r="H17" s="33" t="n">
        <v>0.02</v>
      </c>
      <c r="I17" s="33" t="n">
        <v>0.04</v>
      </c>
      <c r="J17" s="33" t="n">
        <v>3.4</v>
      </c>
      <c r="K17" s="33" t="n">
        <v>0</v>
      </c>
      <c r="L17" s="33" t="n">
        <v>0.4</v>
      </c>
      <c r="M17" s="33" t="n">
        <v>21.2</v>
      </c>
      <c r="N17" s="33" t="n">
        <v>22.6</v>
      </c>
      <c r="O17" s="33" t="n">
        <v>14.6</v>
      </c>
      <c r="P17" s="33" t="n">
        <v>3.2</v>
      </c>
      <c r="Q17" s="33" t="n">
        <v>0.12</v>
      </c>
      <c r="R17" s="33" t="n">
        <v>0</v>
      </c>
      <c r="S17" s="54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</row>
    <row r="18" s="60" customFormat="true" ht="15.75" hidden="false" customHeight="true" outlineLevel="0" collapsed="false">
      <c r="A18" s="31"/>
      <c r="B18" s="32" t="s">
        <v>24</v>
      </c>
      <c r="C18" s="32" t="n">
        <v>25</v>
      </c>
      <c r="D18" s="3" t="n">
        <v>1.6875</v>
      </c>
      <c r="E18" s="3" t="n">
        <v>0.215</v>
      </c>
      <c r="F18" s="3" t="n">
        <v>12.5375</v>
      </c>
      <c r="G18" s="39" t="n">
        <f aca="false">F18*4+E18*9+D18*4</f>
        <v>58.835</v>
      </c>
      <c r="H18" s="3" t="n">
        <v>0.03</v>
      </c>
      <c r="I18" s="3" t="n">
        <v>0.00625</v>
      </c>
      <c r="J18" s="3" t="n">
        <v>0</v>
      </c>
      <c r="K18" s="3" t="n">
        <v>0</v>
      </c>
      <c r="L18" s="3" t="n">
        <v>0.275</v>
      </c>
      <c r="M18" s="3" t="n">
        <v>5</v>
      </c>
      <c r="N18" s="3" t="n">
        <v>16.25</v>
      </c>
      <c r="O18" s="3" t="n">
        <v>3.5</v>
      </c>
      <c r="P18" s="3" t="n">
        <v>0.275</v>
      </c>
      <c r="Q18" s="3" t="n">
        <v>0.19</v>
      </c>
      <c r="R18" s="3" t="n">
        <v>0</v>
      </c>
      <c r="S18" s="58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9"/>
    </row>
    <row r="19" s="57" customFormat="true" ht="15.75" hidden="false" customHeight="true" outlineLevel="0" collapsed="false">
      <c r="A19" s="31"/>
      <c r="B19" s="32" t="s">
        <v>33</v>
      </c>
      <c r="C19" s="32" t="n">
        <v>25</v>
      </c>
      <c r="D19" s="33" t="n">
        <v>1.6625</v>
      </c>
      <c r="E19" s="33" t="n">
        <v>0.3</v>
      </c>
      <c r="F19" s="33" t="n">
        <v>10.4625</v>
      </c>
      <c r="G19" s="39" t="n">
        <f aca="false">F19*4+E19*9+D19*4</f>
        <v>51.2</v>
      </c>
      <c r="H19" s="33" t="n">
        <v>0.13125</v>
      </c>
      <c r="I19" s="33" t="n">
        <v>0.0875</v>
      </c>
      <c r="J19" s="33" t="n">
        <v>0.175</v>
      </c>
      <c r="K19" s="33" t="n">
        <v>0</v>
      </c>
      <c r="L19" s="33" t="n">
        <v>0.13125</v>
      </c>
      <c r="M19" s="33" t="n">
        <v>31.9375</v>
      </c>
      <c r="N19" s="33" t="n">
        <v>54.6875</v>
      </c>
      <c r="O19" s="33" t="n">
        <v>17.5</v>
      </c>
      <c r="P19" s="33" t="n">
        <v>1.225</v>
      </c>
      <c r="Q19" s="33" t="n">
        <v>0.3</v>
      </c>
      <c r="R19" s="33" t="n">
        <v>0.02</v>
      </c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</row>
    <row r="20" s="33" customFormat="true" ht="15.75" hidden="false" customHeight="true" outlineLevel="0" collapsed="false">
      <c r="A20" s="41"/>
      <c r="B20" s="32" t="s">
        <v>34</v>
      </c>
      <c r="C20" s="32" t="n">
        <v>200</v>
      </c>
      <c r="D20" s="39" t="n">
        <f aca="false">2.9*2</f>
        <v>5.8</v>
      </c>
      <c r="E20" s="39" t="n">
        <f aca="false">2.5*2</f>
        <v>5</v>
      </c>
      <c r="F20" s="39" t="n">
        <f aca="false">4*2</f>
        <v>8</v>
      </c>
      <c r="G20" s="39" t="n">
        <f aca="false">F20*4+E20*9+D20*4</f>
        <v>100.2</v>
      </c>
      <c r="H20" s="39" t="n">
        <f aca="false">0.04*0.75</f>
        <v>0.03</v>
      </c>
      <c r="I20" s="39" t="n">
        <v>0.26</v>
      </c>
      <c r="J20" s="39" t="n">
        <v>0.54</v>
      </c>
      <c r="K20" s="39" t="n">
        <v>0.36</v>
      </c>
      <c r="L20" s="39" t="n">
        <v>0</v>
      </c>
      <c r="M20" s="39" t="n">
        <v>223.2</v>
      </c>
      <c r="N20" s="39" t="n">
        <v>165.6</v>
      </c>
      <c r="O20" s="39" t="n">
        <v>25.2</v>
      </c>
      <c r="P20" s="39" t="n">
        <v>0.18</v>
      </c>
      <c r="Q20" s="33" t="n">
        <v>0.8</v>
      </c>
      <c r="R20" s="33" t="n">
        <v>0</v>
      </c>
      <c r="S20" s="3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40"/>
    </row>
    <row r="21" s="33" customFormat="true" ht="15.75" hidden="false" customHeight="true" outlineLevel="0" collapsed="false">
      <c r="A21" s="41"/>
      <c r="S21" s="3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40"/>
    </row>
    <row r="22" s="33" customFormat="true" ht="15.75" hidden="false" customHeight="true" outlineLevel="0" collapsed="false">
      <c r="A22" s="42"/>
      <c r="B22" s="61" t="s">
        <v>26</v>
      </c>
      <c r="C22" s="44" t="n">
        <f aca="false">SUM(C15:C20)</f>
        <v>685</v>
      </c>
      <c r="D22" s="44" t="n">
        <f aca="false">SUM(D15:D20)</f>
        <v>27.5497087378641</v>
      </c>
      <c r="E22" s="44" t="n">
        <f aca="false">SUM(E15:E20)</f>
        <v>21.7386116504854</v>
      </c>
      <c r="F22" s="44" t="n">
        <f aca="false">SUM(F15:F20)</f>
        <v>70.0000776699029</v>
      </c>
      <c r="G22" s="44" t="n">
        <f aca="false">SUM(G15:G20)</f>
        <v>585.846650485437</v>
      </c>
      <c r="H22" s="44" t="n">
        <f aca="false">SUM(H15:H20)</f>
        <v>0.399055825242718</v>
      </c>
      <c r="I22" s="44" t="n">
        <f aca="false">SUM(I15:I20)</f>
        <v>0.615808252427185</v>
      </c>
      <c r="J22" s="44" t="n">
        <f aca="false">SUM(J15:J20)</f>
        <v>24.8120873786408</v>
      </c>
      <c r="K22" s="44" t="n">
        <f aca="false">SUM(K15:K20)</f>
        <v>0.36</v>
      </c>
      <c r="L22" s="44" t="n">
        <f aca="false">SUM(L15:L20)</f>
        <v>11.3742111650485</v>
      </c>
      <c r="M22" s="44" t="n">
        <f aca="false">SUM(M15:M20)</f>
        <v>327.922354368932</v>
      </c>
      <c r="N22" s="44" t="n">
        <f aca="false">SUM(N15:N20)</f>
        <v>493.80895631068</v>
      </c>
      <c r="O22" s="44" t="n">
        <f aca="false">SUM(O15:O20)</f>
        <v>126.102912621359</v>
      </c>
      <c r="P22" s="44" t="n">
        <f aca="false">SUM(P15:P20)</f>
        <v>10.149359223301</v>
      </c>
      <c r="Q22" s="44" t="n">
        <f aca="false">SUM(Q15:Q20)</f>
        <v>4.892</v>
      </c>
      <c r="R22" s="44" t="n">
        <f aca="false">SUM(R15:R20)</f>
        <v>0.02</v>
      </c>
      <c r="S22" s="3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40"/>
    </row>
    <row r="23" s="33" customFormat="true" ht="15.75" hidden="false" customHeight="true" outlineLevel="0" collapsed="false">
      <c r="A23" s="62"/>
      <c r="B23" s="46" t="s">
        <v>27</v>
      </c>
      <c r="C23" s="46"/>
      <c r="D23" s="47" t="n">
        <v>19.25</v>
      </c>
      <c r="E23" s="47" t="n">
        <v>19.75</v>
      </c>
      <c r="F23" s="47" t="n">
        <v>83.75</v>
      </c>
      <c r="G23" s="47" t="n">
        <v>587.5</v>
      </c>
      <c r="H23" s="47" t="n">
        <v>0.3</v>
      </c>
      <c r="I23" s="47" t="n">
        <v>0.35</v>
      </c>
      <c r="J23" s="47" t="n">
        <v>15</v>
      </c>
      <c r="K23" s="47" t="n">
        <v>0.175</v>
      </c>
      <c r="L23" s="47" t="n">
        <v>2.5</v>
      </c>
      <c r="M23" s="47" t="n">
        <v>275</v>
      </c>
      <c r="N23" s="47" t="n">
        <v>412.5</v>
      </c>
      <c r="O23" s="47" t="n">
        <v>62.5</v>
      </c>
      <c r="P23" s="47" t="n">
        <v>3</v>
      </c>
      <c r="Q23" s="47" t="n">
        <v>2.5</v>
      </c>
      <c r="R23" s="47" t="n">
        <v>0.025</v>
      </c>
      <c r="S23" s="3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40"/>
    </row>
    <row r="24" s="33" customFormat="true" ht="15.75" hidden="false" customHeight="true" outlineLevel="0" collapsed="false">
      <c r="A24" s="29" t="s">
        <v>35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40"/>
    </row>
    <row r="25" customFormat="false" ht="15.75" hidden="false" customHeight="true" outlineLevel="0" collapsed="false">
      <c r="A25" s="31"/>
      <c r="B25" s="32" t="s">
        <v>36</v>
      </c>
      <c r="C25" s="32" t="n">
        <v>80</v>
      </c>
      <c r="D25" s="3" t="n">
        <v>1.0507</v>
      </c>
      <c r="E25" s="3" t="n">
        <v>0.19152</v>
      </c>
      <c r="F25" s="3" t="n">
        <v>3.63888</v>
      </c>
      <c r="G25" s="3" t="n">
        <f aca="false">F25*4+E25*9+D25*4</f>
        <v>20.482</v>
      </c>
      <c r="H25" s="3" t="n">
        <v>0.06384</v>
      </c>
      <c r="I25" s="3" t="n">
        <v>0.03192</v>
      </c>
      <c r="J25" s="3" t="n">
        <v>16.758</v>
      </c>
      <c r="K25" s="3" t="n">
        <v>0</v>
      </c>
      <c r="L25" s="4" t="n">
        <v>0.665</v>
      </c>
      <c r="M25" s="4" t="n">
        <v>13.4064</v>
      </c>
      <c r="N25" s="4" t="n">
        <v>24.8976</v>
      </c>
      <c r="O25" s="4" t="n">
        <v>19.152</v>
      </c>
      <c r="P25" s="4" t="n">
        <v>0.86184</v>
      </c>
      <c r="Q25" s="4" t="n">
        <v>0.136</v>
      </c>
      <c r="R25" s="4" t="n">
        <v>0</v>
      </c>
    </row>
    <row r="26" customFormat="false" ht="15.75" hidden="false" customHeight="true" outlineLevel="0" collapsed="false">
      <c r="A26" s="31" t="n">
        <v>296</v>
      </c>
      <c r="B26" s="32" t="s">
        <v>37</v>
      </c>
      <c r="C26" s="32" t="n">
        <v>75</v>
      </c>
      <c r="D26" s="39" t="n">
        <v>9.5</v>
      </c>
      <c r="E26" s="39" t="n">
        <v>12.64</v>
      </c>
      <c r="F26" s="39" t="n">
        <v>9.73</v>
      </c>
      <c r="G26" s="3" t="n">
        <f aca="false">F26*4+E26*9+D26*4</f>
        <v>190.68</v>
      </c>
      <c r="H26" s="39" t="n">
        <v>0.07</v>
      </c>
      <c r="I26" s="39" t="n">
        <v>0.14</v>
      </c>
      <c r="J26" s="39" t="n">
        <v>0.51</v>
      </c>
      <c r="K26" s="39" t="n">
        <v>0.81</v>
      </c>
      <c r="L26" s="39" t="n">
        <v>2.3</v>
      </c>
      <c r="M26" s="39" t="n">
        <v>78.2</v>
      </c>
      <c r="N26" s="39" t="n">
        <v>78.52</v>
      </c>
      <c r="O26" s="39" t="n">
        <v>16.16</v>
      </c>
      <c r="P26" s="39" t="n">
        <v>28.97</v>
      </c>
      <c r="Q26" s="33" t="n">
        <v>2</v>
      </c>
      <c r="R26" s="33" t="n">
        <v>0.1</v>
      </c>
      <c r="S26" s="34"/>
    </row>
    <row r="27" customFormat="false" ht="15.75" hidden="false" customHeight="true" outlineLevel="0" collapsed="false">
      <c r="A27" s="63" t="n">
        <v>302</v>
      </c>
      <c r="B27" s="32" t="s">
        <v>38</v>
      </c>
      <c r="C27" s="32" t="n">
        <v>130</v>
      </c>
      <c r="D27" s="33" t="n">
        <v>6.97</v>
      </c>
      <c r="E27" s="33" t="n">
        <v>3.5995</v>
      </c>
      <c r="F27" s="33" t="n">
        <v>33.485</v>
      </c>
      <c r="G27" s="3" t="n">
        <f aca="false">F27*4+E27*9+D27*4</f>
        <v>194.2155</v>
      </c>
      <c r="H27" s="33" t="n">
        <v>0.207</v>
      </c>
      <c r="I27" s="33" t="n">
        <v>0.115</v>
      </c>
      <c r="J27" s="33" t="n">
        <v>0</v>
      </c>
      <c r="K27" s="33" t="n">
        <v>0.4</v>
      </c>
      <c r="L27" s="33" t="n">
        <v>0.506</v>
      </c>
      <c r="M27" s="33" t="n">
        <v>27.0825</v>
      </c>
      <c r="N27" s="33" t="n">
        <v>213.44</v>
      </c>
      <c r="O27" s="33" t="n">
        <v>142.485</v>
      </c>
      <c r="P27" s="33" t="n">
        <v>4.83</v>
      </c>
      <c r="Q27" s="33" t="n">
        <v>1.1</v>
      </c>
      <c r="R27" s="33" t="n">
        <v>0</v>
      </c>
      <c r="S27" s="34"/>
    </row>
    <row r="28" s="36" customFormat="true" ht="15.75" hidden="false" customHeight="true" outlineLevel="0" collapsed="false">
      <c r="A28" s="31" t="s">
        <v>39</v>
      </c>
      <c r="B28" s="32" t="s">
        <v>40</v>
      </c>
      <c r="C28" s="32" t="n">
        <v>200</v>
      </c>
      <c r="D28" s="33" t="n">
        <v>2.9</v>
      </c>
      <c r="E28" s="33" t="n">
        <v>2.5</v>
      </c>
      <c r="F28" s="33" t="n">
        <v>14.7</v>
      </c>
      <c r="G28" s="3" t="n">
        <f aca="false">F28*4+E28*9+D28*4</f>
        <v>92.9</v>
      </c>
      <c r="H28" s="33" t="n">
        <v>0.02</v>
      </c>
      <c r="I28" s="33" t="n">
        <v>0.13</v>
      </c>
      <c r="J28" s="33" t="n">
        <v>0.6</v>
      </c>
      <c r="K28" s="33" t="n">
        <v>0.1</v>
      </c>
      <c r="L28" s="33" t="n">
        <v>0.1</v>
      </c>
      <c r="M28" s="33" t="n">
        <v>120.3</v>
      </c>
      <c r="N28" s="33" t="n">
        <v>90</v>
      </c>
      <c r="O28" s="33" t="n">
        <v>14</v>
      </c>
      <c r="P28" s="33" t="n">
        <v>0.13</v>
      </c>
      <c r="Q28" s="33" t="n">
        <v>0.4</v>
      </c>
      <c r="R28" s="33" t="n">
        <v>0</v>
      </c>
      <c r="S28" s="3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35"/>
    </row>
    <row r="29" customFormat="false" ht="15.75" hidden="false" customHeight="true" outlineLevel="0" collapsed="false">
      <c r="A29" s="31"/>
      <c r="B29" s="32" t="s">
        <v>24</v>
      </c>
      <c r="C29" s="32" t="n">
        <v>25</v>
      </c>
      <c r="D29" s="3" t="n">
        <v>1.6875</v>
      </c>
      <c r="E29" s="3" t="n">
        <v>0.215</v>
      </c>
      <c r="F29" s="3" t="n">
        <v>12.5375</v>
      </c>
      <c r="G29" s="3" t="n">
        <f aca="false">F29*4+E29*9+D29*4</f>
        <v>58.835</v>
      </c>
      <c r="H29" s="3" t="n">
        <v>0.03</v>
      </c>
      <c r="I29" s="3" t="n">
        <v>0.00625</v>
      </c>
      <c r="J29" s="3" t="n">
        <v>0</v>
      </c>
      <c r="K29" s="3" t="n">
        <v>0</v>
      </c>
      <c r="L29" s="3" t="n">
        <v>0.275</v>
      </c>
      <c r="M29" s="3" t="n">
        <v>5</v>
      </c>
      <c r="N29" s="3" t="n">
        <v>16.25</v>
      </c>
      <c r="O29" s="3" t="n">
        <v>3.5</v>
      </c>
      <c r="P29" s="3" t="n">
        <v>0.275</v>
      </c>
      <c r="Q29" s="3" t="n">
        <v>0.19</v>
      </c>
      <c r="R29" s="3" t="n">
        <v>0</v>
      </c>
      <c r="S29" s="34"/>
    </row>
    <row r="30" s="33" customFormat="true" ht="15.75" hidden="false" customHeight="true" outlineLevel="0" collapsed="false">
      <c r="A30" s="31"/>
      <c r="B30" s="32" t="s">
        <v>33</v>
      </c>
      <c r="C30" s="32" t="n">
        <v>25</v>
      </c>
      <c r="D30" s="33" t="n">
        <v>1.6625</v>
      </c>
      <c r="E30" s="33" t="n">
        <v>0.3</v>
      </c>
      <c r="F30" s="33" t="n">
        <v>10.4625</v>
      </c>
      <c r="G30" s="3" t="n">
        <f aca="false">F30*4+E30*9+D30*4</f>
        <v>51.2</v>
      </c>
      <c r="H30" s="33" t="n">
        <v>0.13125</v>
      </c>
      <c r="I30" s="33" t="n">
        <v>0.0875</v>
      </c>
      <c r="J30" s="33" t="n">
        <v>0.175</v>
      </c>
      <c r="K30" s="33" t="n">
        <v>0</v>
      </c>
      <c r="L30" s="33" t="n">
        <v>0.13125</v>
      </c>
      <c r="M30" s="33" t="n">
        <v>31.9375</v>
      </c>
      <c r="N30" s="33" t="n">
        <v>54.6875</v>
      </c>
      <c r="O30" s="33" t="n">
        <v>17.5</v>
      </c>
      <c r="P30" s="33" t="n">
        <v>1.225</v>
      </c>
      <c r="Q30" s="33" t="n">
        <v>0.3</v>
      </c>
      <c r="R30" s="33" t="n">
        <v>0.01</v>
      </c>
      <c r="S30" s="3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40"/>
    </row>
    <row r="31" customFormat="false" ht="15.75" hidden="false" customHeight="true" outlineLevel="0" collapsed="false">
      <c r="A31" s="31"/>
      <c r="B31" s="32" t="s">
        <v>41</v>
      </c>
      <c r="C31" s="32" t="n">
        <v>150</v>
      </c>
      <c r="D31" s="33" t="n">
        <v>0.753012048192771</v>
      </c>
      <c r="E31" s="33" t="n">
        <v>0</v>
      </c>
      <c r="F31" s="33" t="n">
        <v>15.210843373494</v>
      </c>
      <c r="G31" s="3" t="n">
        <f aca="false">F31*4+E31*9+D31*4</f>
        <v>63.855421686747</v>
      </c>
      <c r="H31" s="33" t="n">
        <v>0.0150602409638554</v>
      </c>
      <c r="I31" s="33" t="n">
        <v>0.0150602409638554</v>
      </c>
      <c r="J31" s="33" t="n">
        <v>3.01204819277108</v>
      </c>
      <c r="K31" s="33" t="n">
        <v>0</v>
      </c>
      <c r="L31" s="33" t="n">
        <v>0.150602409638554</v>
      </c>
      <c r="M31" s="33" t="n">
        <v>10.5421686746988</v>
      </c>
      <c r="N31" s="33" t="n">
        <v>10.5421686746988</v>
      </c>
      <c r="O31" s="33" t="n">
        <v>6.02409638554217</v>
      </c>
      <c r="P31" s="33" t="n">
        <v>2.10843373493976</v>
      </c>
      <c r="Q31" s="33" t="n">
        <v>0.03</v>
      </c>
      <c r="R31" s="33" t="n">
        <v>0</v>
      </c>
      <c r="S31" s="34"/>
    </row>
    <row r="32" s="33" customFormat="true" ht="15.75" hidden="false" customHeight="true" outlineLevel="0" collapsed="false">
      <c r="A32" s="31"/>
      <c r="S32" s="3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40"/>
    </row>
    <row r="33" s="33" customFormat="true" ht="15.75" hidden="false" customHeight="true" outlineLevel="0" collapsed="false">
      <c r="A33" s="42"/>
      <c r="B33" s="43" t="s">
        <v>26</v>
      </c>
      <c r="C33" s="44" t="n">
        <f aca="false">SUM(C25:C31)</f>
        <v>685</v>
      </c>
      <c r="D33" s="44" t="n">
        <f aca="false">SUM(D25:D31)</f>
        <v>24.5237120481928</v>
      </c>
      <c r="E33" s="44" t="n">
        <f aca="false">SUM(E25:E31)</f>
        <v>19.44602</v>
      </c>
      <c r="F33" s="44" t="n">
        <f aca="false">SUM(F25:F31)</f>
        <v>99.764723373494</v>
      </c>
      <c r="G33" s="44" t="n">
        <f aca="false">SUM(G25:G31)</f>
        <v>672.167921686747</v>
      </c>
      <c r="H33" s="44" t="n">
        <f aca="false">SUM(H25:H31)</f>
        <v>0.537150240963856</v>
      </c>
      <c r="I33" s="44" t="n">
        <f aca="false">SUM(I25:I31)</f>
        <v>0.525730240963855</v>
      </c>
      <c r="J33" s="44" t="n">
        <f aca="false">SUM(J25:J31)</f>
        <v>21.0550481927711</v>
      </c>
      <c r="K33" s="44" t="n">
        <f aca="false">SUM(K25:K31)</f>
        <v>1.31</v>
      </c>
      <c r="L33" s="44" t="n">
        <f aca="false">SUM(L25:L31)</f>
        <v>4.12785240963856</v>
      </c>
      <c r="M33" s="44" t="n">
        <f aca="false">SUM(M25:M31)</f>
        <v>286.468568674699</v>
      </c>
      <c r="N33" s="44" t="n">
        <f aca="false">SUM(N25:N31)</f>
        <v>488.337268674699</v>
      </c>
      <c r="O33" s="44" t="n">
        <f aca="false">SUM(O25:O31)</f>
        <v>218.821096385542</v>
      </c>
      <c r="P33" s="44" t="n">
        <f aca="false">SUM(P25:P31)</f>
        <v>38.4002737349398</v>
      </c>
      <c r="Q33" s="44" t="n">
        <f aca="false">SUM(Q25:Q31)</f>
        <v>4.156</v>
      </c>
      <c r="R33" s="44" t="n">
        <f aca="false">SUM(R25:R31)</f>
        <v>0.11</v>
      </c>
      <c r="S33" s="3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40"/>
    </row>
    <row r="34" s="33" customFormat="true" ht="15.75" hidden="false" customHeight="true" outlineLevel="0" collapsed="false">
      <c r="A34" s="62"/>
      <c r="B34" s="46" t="s">
        <v>27</v>
      </c>
      <c r="C34" s="46"/>
      <c r="D34" s="47" t="n">
        <v>19.25</v>
      </c>
      <c r="E34" s="47" t="n">
        <v>19.75</v>
      </c>
      <c r="F34" s="47" t="n">
        <v>83.75</v>
      </c>
      <c r="G34" s="47" t="n">
        <v>587.5</v>
      </c>
      <c r="H34" s="47" t="n">
        <v>0.3</v>
      </c>
      <c r="I34" s="47" t="n">
        <v>0.35</v>
      </c>
      <c r="J34" s="47" t="n">
        <v>15</v>
      </c>
      <c r="K34" s="47" t="n">
        <v>0.175</v>
      </c>
      <c r="L34" s="47" t="n">
        <v>2.5</v>
      </c>
      <c r="M34" s="47" t="n">
        <v>275</v>
      </c>
      <c r="N34" s="47" t="n">
        <v>412.5</v>
      </c>
      <c r="O34" s="47" t="n">
        <v>62.5</v>
      </c>
      <c r="P34" s="47" t="n">
        <v>3</v>
      </c>
      <c r="Q34" s="47" t="n">
        <v>2.5</v>
      </c>
      <c r="R34" s="47" t="n">
        <v>0.025</v>
      </c>
      <c r="S34" s="3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40"/>
    </row>
    <row r="35" s="60" customFormat="true" ht="15.75" hidden="false" customHeight="true" outlineLevel="0" collapsed="false">
      <c r="A35" s="29" t="s">
        <v>42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9"/>
    </row>
    <row r="36" customFormat="false" ht="15.75" hidden="false" customHeight="true" outlineLevel="0" collapsed="false">
      <c r="A36" s="31"/>
      <c r="B36" s="32" t="s">
        <v>43</v>
      </c>
      <c r="C36" s="32" t="n">
        <v>80</v>
      </c>
      <c r="D36" s="33" t="n">
        <v>1.0507</v>
      </c>
      <c r="E36" s="33" t="n">
        <v>0.19152</v>
      </c>
      <c r="F36" s="33" t="n">
        <v>3.63888</v>
      </c>
      <c r="G36" s="33" t="n">
        <f aca="false">F36*4+E36*9+D36*4</f>
        <v>20.482</v>
      </c>
      <c r="H36" s="33" t="n">
        <v>0.06384</v>
      </c>
      <c r="I36" s="33" t="n">
        <v>0.03192</v>
      </c>
      <c r="J36" s="33" t="n">
        <v>16.758</v>
      </c>
      <c r="K36" s="33" t="n">
        <v>0</v>
      </c>
      <c r="L36" s="33" t="n">
        <v>0.665</v>
      </c>
      <c r="M36" s="33" t="n">
        <v>13.4064</v>
      </c>
      <c r="N36" s="33" t="n">
        <v>24.8976</v>
      </c>
      <c r="O36" s="33" t="n">
        <v>19.152</v>
      </c>
      <c r="P36" s="33" t="n">
        <v>0.86184</v>
      </c>
      <c r="Q36" s="4" t="n">
        <v>0.136</v>
      </c>
      <c r="R36" s="4" t="n">
        <v>0</v>
      </c>
      <c r="S36" s="34"/>
    </row>
    <row r="37" s="36" customFormat="true" ht="15.75" hidden="false" customHeight="true" outlineLevel="0" collapsed="false">
      <c r="A37" s="31" t="s">
        <v>44</v>
      </c>
      <c r="B37" s="32" t="s">
        <v>45</v>
      </c>
      <c r="C37" s="32" t="n">
        <v>110</v>
      </c>
      <c r="D37" s="3" t="n">
        <f aca="false">6.4+1.33</f>
        <v>7.73</v>
      </c>
      <c r="E37" s="3" t="n">
        <f aca="false">4.08+4.61</f>
        <v>8.69</v>
      </c>
      <c r="F37" s="3" t="n">
        <f aca="false">5.8+4.9</f>
        <v>10.7</v>
      </c>
      <c r="G37" s="33" t="n">
        <f aca="false">F37*4+E37*9+D37*4</f>
        <v>151.93</v>
      </c>
      <c r="H37" s="3" t="n">
        <v>0.056</v>
      </c>
      <c r="I37" s="3" t="n">
        <v>0.08</v>
      </c>
      <c r="J37" s="3" t="n">
        <f aca="false">2.67+0.16</f>
        <v>2.83</v>
      </c>
      <c r="K37" s="3" t="n">
        <v>0.41</v>
      </c>
      <c r="L37" s="3" t="n">
        <v>0</v>
      </c>
      <c r="M37" s="3" t="n">
        <f aca="false">35.72+33.4</f>
        <v>69.12</v>
      </c>
      <c r="N37" s="3" t="n">
        <f aca="false">61.69+29.09</f>
        <v>90.78</v>
      </c>
      <c r="O37" s="3" t="n">
        <f aca="false">14.12+5.84</f>
        <v>19.96</v>
      </c>
      <c r="P37" s="3" t="n">
        <f aca="false">0.372+0.14</f>
        <v>0.512</v>
      </c>
      <c r="Q37" s="33" t="n">
        <f aca="false">0.48+0.2</f>
        <v>0.68</v>
      </c>
      <c r="R37" s="33" t="n">
        <v>0.1</v>
      </c>
      <c r="S37" s="3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35"/>
    </row>
    <row r="38" customFormat="false" ht="15.75" hidden="false" customHeight="true" outlineLevel="0" collapsed="false">
      <c r="A38" s="31" t="n">
        <v>312</v>
      </c>
      <c r="B38" s="32" t="s">
        <v>46</v>
      </c>
      <c r="C38" s="32" t="n">
        <v>150</v>
      </c>
      <c r="D38" s="33" t="n">
        <v>3.4578</v>
      </c>
      <c r="E38" s="33" t="n">
        <v>5.424</v>
      </c>
      <c r="F38" s="33" t="n">
        <v>23.052</v>
      </c>
      <c r="G38" s="33" t="n">
        <f aca="false">F38*4+E38*9+D38*4</f>
        <v>154.8552</v>
      </c>
      <c r="H38" s="33" t="n">
        <v>0.1582</v>
      </c>
      <c r="I38" s="33" t="n">
        <v>0.1243</v>
      </c>
      <c r="J38" s="33" t="n">
        <v>20.453</v>
      </c>
      <c r="K38" s="33" t="n">
        <v>0</v>
      </c>
      <c r="L38" s="33" t="n">
        <v>0.2034</v>
      </c>
      <c r="M38" s="33" t="n">
        <v>41.697</v>
      </c>
      <c r="N38" s="33" t="n">
        <v>97.745</v>
      </c>
      <c r="O38" s="33" t="n">
        <v>31.3575</v>
      </c>
      <c r="P38" s="33" t="n">
        <v>1.1413</v>
      </c>
      <c r="Q38" s="33" t="n">
        <v>0.64</v>
      </c>
      <c r="R38" s="33" t="n">
        <v>0.001</v>
      </c>
      <c r="S38" s="34"/>
    </row>
    <row r="39" s="33" customFormat="true" ht="15.75" hidden="false" customHeight="true" outlineLevel="0" collapsed="false">
      <c r="A39" s="31" t="n">
        <v>377</v>
      </c>
      <c r="B39" s="32" t="s">
        <v>47</v>
      </c>
      <c r="C39" s="32" t="n">
        <v>200</v>
      </c>
      <c r="D39" s="39" t="n">
        <v>0.13</v>
      </c>
      <c r="E39" s="39" t="n">
        <v>0.018</v>
      </c>
      <c r="F39" s="39" t="n">
        <f aca="false">15.2-4.95</f>
        <v>10.25</v>
      </c>
      <c r="G39" s="33" t="n">
        <f aca="false">F39*4+E39*9+D39*4</f>
        <v>41.682</v>
      </c>
      <c r="H39" s="39" t="n">
        <v>0</v>
      </c>
      <c r="I39" s="39" t="n">
        <v>0</v>
      </c>
      <c r="J39" s="39" t="n">
        <v>2.83</v>
      </c>
      <c r="K39" s="39" t="n">
        <v>0</v>
      </c>
      <c r="L39" s="39" t="n">
        <v>0.05</v>
      </c>
      <c r="M39" s="39" t="n">
        <v>14.05</v>
      </c>
      <c r="N39" s="39" t="n">
        <v>4.4</v>
      </c>
      <c r="O39" s="39" t="n">
        <v>2.4</v>
      </c>
      <c r="P39" s="39" t="n">
        <v>0.38</v>
      </c>
      <c r="Q39" s="39" t="n">
        <v>0.02</v>
      </c>
      <c r="R39" s="33" t="n">
        <v>0</v>
      </c>
      <c r="S39" s="3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40"/>
    </row>
    <row r="40" s="33" customFormat="true" ht="15.75" hidden="false" customHeight="true" outlineLevel="0" collapsed="false">
      <c r="A40" s="31"/>
      <c r="B40" s="32" t="s">
        <v>33</v>
      </c>
      <c r="C40" s="32" t="n">
        <v>25</v>
      </c>
      <c r="D40" s="33" t="n">
        <v>1.6625</v>
      </c>
      <c r="E40" s="33" t="n">
        <v>0.3</v>
      </c>
      <c r="F40" s="33" t="n">
        <v>10.4625</v>
      </c>
      <c r="G40" s="33" t="n">
        <f aca="false">F40*4+E40*9+D40*4</f>
        <v>51.2</v>
      </c>
      <c r="H40" s="33" t="n">
        <v>0.13125</v>
      </c>
      <c r="I40" s="33" t="n">
        <v>0.0875</v>
      </c>
      <c r="J40" s="33" t="n">
        <v>0.175</v>
      </c>
      <c r="K40" s="33" t="n">
        <v>0</v>
      </c>
      <c r="L40" s="33" t="n">
        <v>0.13125</v>
      </c>
      <c r="M40" s="33" t="n">
        <v>31.9375</v>
      </c>
      <c r="N40" s="33" t="n">
        <v>54.6875</v>
      </c>
      <c r="O40" s="33" t="n">
        <v>17.5</v>
      </c>
      <c r="P40" s="33" t="n">
        <v>1.225</v>
      </c>
      <c r="Q40" s="33" t="n">
        <v>0.3</v>
      </c>
      <c r="R40" s="33" t="n">
        <v>0.02</v>
      </c>
      <c r="S40" s="3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40"/>
    </row>
    <row r="41" s="33" customFormat="true" ht="15.75" hidden="false" customHeight="true" outlineLevel="0" collapsed="false">
      <c r="A41" s="41" t="s">
        <v>31</v>
      </c>
      <c r="B41" s="32" t="s">
        <v>48</v>
      </c>
      <c r="C41" s="32" t="n">
        <v>50</v>
      </c>
      <c r="D41" s="33" t="n">
        <v>3.1</v>
      </c>
      <c r="E41" s="39" t="n">
        <v>4.3</v>
      </c>
      <c r="F41" s="39" t="n">
        <v>23.8</v>
      </c>
      <c r="G41" s="33" t="n">
        <f aca="false">F41*4+E41*9+D41*4</f>
        <v>146.3</v>
      </c>
      <c r="H41" s="39" t="n">
        <v>0.055</v>
      </c>
      <c r="I41" s="39" t="n">
        <v>0.048</v>
      </c>
      <c r="J41" s="39" t="n">
        <v>1.7</v>
      </c>
      <c r="K41" s="39" t="n">
        <v>0.62</v>
      </c>
      <c r="L41" s="39" t="n">
        <v>0.605</v>
      </c>
      <c r="M41" s="39" t="n">
        <v>26.7</v>
      </c>
      <c r="N41" s="39" t="n">
        <v>40.4</v>
      </c>
      <c r="O41" s="39" t="n">
        <v>7.3</v>
      </c>
      <c r="P41" s="39" t="n">
        <v>0.172</v>
      </c>
      <c r="Q41" s="39" t="n">
        <v>0.2548</v>
      </c>
      <c r="R41" s="33" t="n">
        <v>0</v>
      </c>
      <c r="S41" s="3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40"/>
    </row>
    <row r="42" s="33" customFormat="true" ht="15.75" hidden="false" customHeight="true" outlineLevel="0" collapsed="false">
      <c r="A42" s="31"/>
      <c r="S42" s="3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40"/>
    </row>
    <row r="43" customFormat="false" ht="15.75" hidden="false" customHeight="true" outlineLevel="0" collapsed="false">
      <c r="A43" s="42"/>
      <c r="B43" s="43" t="s">
        <v>26</v>
      </c>
      <c r="C43" s="44" t="n">
        <f aca="false">SUM(C36:C41)</f>
        <v>615</v>
      </c>
      <c r="D43" s="44" t="n">
        <f aca="false">SUM(D36:D41)</f>
        <v>17.131</v>
      </c>
      <c r="E43" s="44" t="n">
        <f aca="false">SUM(E36:E41)</f>
        <v>18.92352</v>
      </c>
      <c r="F43" s="44" t="n">
        <f aca="false">SUM(F36:F41)</f>
        <v>81.90338</v>
      </c>
      <c r="G43" s="44" t="n">
        <f aca="false">SUM(G36:G41)</f>
        <v>566.4492</v>
      </c>
      <c r="H43" s="44" t="n">
        <f aca="false">SUM(H36:H41)</f>
        <v>0.46429</v>
      </c>
      <c r="I43" s="44" t="n">
        <f aca="false">SUM(I36:I41)</f>
        <v>0.37172</v>
      </c>
      <c r="J43" s="44" t="n">
        <f aca="false">SUM(J36:J41)</f>
        <v>44.746</v>
      </c>
      <c r="K43" s="44" t="n">
        <f aca="false">SUM(K36:K41)</f>
        <v>1.03</v>
      </c>
      <c r="L43" s="44" t="n">
        <f aca="false">SUM(L36:L41)</f>
        <v>1.65465</v>
      </c>
      <c r="M43" s="44" t="n">
        <f aca="false">SUM(M36:M41)</f>
        <v>196.9109</v>
      </c>
      <c r="N43" s="44" t="n">
        <f aca="false">SUM(N36:N41)</f>
        <v>312.9101</v>
      </c>
      <c r="O43" s="44" t="n">
        <f aca="false">SUM(O36:O41)</f>
        <v>97.6695</v>
      </c>
      <c r="P43" s="44" t="n">
        <f aca="false">SUM(P36:P41)</f>
        <v>4.29214</v>
      </c>
      <c r="Q43" s="44" t="n">
        <f aca="false">SUM(Q36:Q41)</f>
        <v>2.0308</v>
      </c>
      <c r="R43" s="44" t="n">
        <f aca="false">SUM(R36:R41)</f>
        <v>0.121</v>
      </c>
      <c r="S43" s="34"/>
    </row>
    <row r="44" customFormat="false" ht="15.75" hidden="false" customHeight="true" outlineLevel="0" collapsed="false">
      <c r="A44" s="62"/>
      <c r="B44" s="46" t="s">
        <v>27</v>
      </c>
      <c r="C44" s="46"/>
      <c r="D44" s="47" t="n">
        <v>19.25</v>
      </c>
      <c r="E44" s="47" t="n">
        <v>19.75</v>
      </c>
      <c r="F44" s="47" t="n">
        <v>83.75</v>
      </c>
      <c r="G44" s="47" t="n">
        <v>587.5</v>
      </c>
      <c r="H44" s="47" t="n">
        <v>0.3</v>
      </c>
      <c r="I44" s="47" t="n">
        <v>0.35</v>
      </c>
      <c r="J44" s="47" t="n">
        <v>15</v>
      </c>
      <c r="K44" s="47" t="n">
        <v>0.175</v>
      </c>
      <c r="L44" s="47" t="n">
        <v>2.5</v>
      </c>
      <c r="M44" s="47" t="n">
        <v>275</v>
      </c>
      <c r="N44" s="47" t="n">
        <v>412.5</v>
      </c>
      <c r="O44" s="47" t="n">
        <v>62.5</v>
      </c>
      <c r="P44" s="47" t="n">
        <v>3</v>
      </c>
      <c r="Q44" s="47" t="n">
        <v>2.5</v>
      </c>
      <c r="R44" s="47" t="n">
        <v>0.025</v>
      </c>
      <c r="S44" s="34"/>
    </row>
    <row r="45" customFormat="false" ht="15.75" hidden="false" customHeight="true" outlineLevel="0" collapsed="false">
      <c r="A45" s="29" t="s">
        <v>49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4"/>
    </row>
    <row r="46" s="33" customFormat="true" ht="15.75" hidden="false" customHeight="true" outlineLevel="0" collapsed="false">
      <c r="A46" s="63"/>
      <c r="B46" s="53" t="s">
        <v>50</v>
      </c>
      <c r="C46" s="53" t="n">
        <v>70</v>
      </c>
      <c r="D46" s="33" t="n">
        <v>0.4872</v>
      </c>
      <c r="E46" s="33" t="n">
        <v>0.0696</v>
      </c>
      <c r="F46" s="33" t="n">
        <v>1.3224</v>
      </c>
      <c r="G46" s="33" t="n">
        <f aca="false">F46*4+E46*9+D46*4</f>
        <v>7.8648</v>
      </c>
      <c r="H46" s="33" t="n">
        <v>0.0232</v>
      </c>
      <c r="I46" s="33" t="n">
        <v>0.0116</v>
      </c>
      <c r="J46" s="33" t="n">
        <v>3.4104</v>
      </c>
      <c r="K46" s="33" t="n">
        <v>0</v>
      </c>
      <c r="L46" s="33" t="n">
        <v>0.0696</v>
      </c>
      <c r="M46" s="33" t="n">
        <v>11.832</v>
      </c>
      <c r="N46" s="33" t="n">
        <v>20.88</v>
      </c>
      <c r="O46" s="33" t="n">
        <v>9.744</v>
      </c>
      <c r="P46" s="33" t="n">
        <v>0.348</v>
      </c>
      <c r="Q46" s="33" t="n">
        <v>0.11</v>
      </c>
      <c r="R46" s="33" t="n">
        <v>0</v>
      </c>
      <c r="S46" s="3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40"/>
    </row>
    <row r="47" s="36" customFormat="true" ht="15.75" hidden="false" customHeight="true" outlineLevel="0" collapsed="false">
      <c r="A47" s="31" t="n">
        <v>212</v>
      </c>
      <c r="B47" s="32" t="s">
        <v>51</v>
      </c>
      <c r="C47" s="32" t="n">
        <v>150</v>
      </c>
      <c r="D47" s="33" t="n">
        <v>15.7718</v>
      </c>
      <c r="E47" s="33" t="n">
        <v>30.4094</v>
      </c>
      <c r="F47" s="33" t="n">
        <v>2.7178</v>
      </c>
      <c r="G47" s="33" t="n">
        <f aca="false">F47*4+E47*9+D47*4</f>
        <v>347.643</v>
      </c>
      <c r="H47" s="33" t="n">
        <v>0.1498</v>
      </c>
      <c r="I47" s="33" t="n">
        <v>0.4708</v>
      </c>
      <c r="J47" s="33" t="n">
        <v>0.214</v>
      </c>
      <c r="K47" s="33" t="n">
        <v>2.88</v>
      </c>
      <c r="L47" s="33" t="n">
        <v>7.8</v>
      </c>
      <c r="M47" s="33" t="n">
        <v>95.444</v>
      </c>
      <c r="N47" s="33" t="n">
        <v>245.244</v>
      </c>
      <c r="O47" s="33" t="n">
        <v>20.0518</v>
      </c>
      <c r="P47" s="33" t="n">
        <v>2.782</v>
      </c>
      <c r="Q47" s="33" t="n">
        <v>1.72</v>
      </c>
      <c r="R47" s="33" t="n">
        <v>0.01</v>
      </c>
      <c r="S47" s="3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35"/>
    </row>
    <row r="48" s="33" customFormat="true" ht="15.75" hidden="false" customHeight="true" outlineLevel="0" collapsed="false">
      <c r="A48" s="31"/>
      <c r="B48" s="32" t="s">
        <v>32</v>
      </c>
      <c r="C48" s="32" t="n">
        <v>200</v>
      </c>
      <c r="D48" s="33" t="n">
        <v>0.6</v>
      </c>
      <c r="E48" s="33" t="n">
        <v>0.4</v>
      </c>
      <c r="F48" s="33" t="n">
        <v>10.4</v>
      </c>
      <c r="G48" s="33" t="n">
        <f aca="false">F48*4+E48*9+D48*4</f>
        <v>47.6</v>
      </c>
      <c r="H48" s="33" t="n">
        <v>0.02</v>
      </c>
      <c r="I48" s="33" t="n">
        <v>0.04</v>
      </c>
      <c r="J48" s="33" t="n">
        <v>3.4</v>
      </c>
      <c r="K48" s="33" t="n">
        <v>0</v>
      </c>
      <c r="L48" s="33" t="n">
        <v>0.4</v>
      </c>
      <c r="M48" s="33" t="n">
        <v>21.2</v>
      </c>
      <c r="N48" s="33" t="n">
        <v>22.6</v>
      </c>
      <c r="O48" s="33" t="n">
        <v>14.6</v>
      </c>
      <c r="P48" s="33" t="n">
        <v>3.2</v>
      </c>
      <c r="Q48" s="33" t="n">
        <v>0.12</v>
      </c>
      <c r="R48" s="33" t="n">
        <v>0</v>
      </c>
      <c r="S48" s="3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40"/>
    </row>
    <row r="49" s="33" customFormat="true" ht="15.75" hidden="false" customHeight="true" outlineLevel="0" collapsed="false">
      <c r="A49" s="64"/>
      <c r="B49" s="32" t="s">
        <v>24</v>
      </c>
      <c r="C49" s="32" t="n">
        <v>40</v>
      </c>
      <c r="D49" s="33" t="n">
        <f aca="false">1.35*2</f>
        <v>2.7</v>
      </c>
      <c r="E49" s="33" t="n">
        <f aca="false">0.172*2</f>
        <v>0.344</v>
      </c>
      <c r="F49" s="33" t="n">
        <f aca="false">10.03*2</f>
        <v>20.06</v>
      </c>
      <c r="G49" s="33" t="n">
        <f aca="false">F49*4+E49*9+D49*4</f>
        <v>94.136</v>
      </c>
      <c r="H49" s="33" t="n">
        <v>0.024</v>
      </c>
      <c r="I49" s="33" t="n">
        <v>0.005</v>
      </c>
      <c r="J49" s="33" t="n">
        <v>0</v>
      </c>
      <c r="K49" s="33" t="n">
        <v>0</v>
      </c>
      <c r="L49" s="33" t="n">
        <v>0.42</v>
      </c>
      <c r="M49" s="33" t="n">
        <v>8</v>
      </c>
      <c r="N49" s="33" t="n">
        <v>26</v>
      </c>
      <c r="O49" s="33" t="n">
        <v>5.6</v>
      </c>
      <c r="P49" s="33" t="n">
        <v>0.4</v>
      </c>
      <c r="Q49" s="33" t="n">
        <v>0.3</v>
      </c>
      <c r="R49" s="33" t="n">
        <v>0</v>
      </c>
      <c r="S49" s="3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40"/>
    </row>
    <row r="50" s="33" customFormat="true" ht="15.75" hidden="false" customHeight="true" outlineLevel="0" collapsed="false">
      <c r="A50" s="65"/>
      <c r="B50" s="32" t="s">
        <v>33</v>
      </c>
      <c r="C50" s="32" t="n">
        <v>25</v>
      </c>
      <c r="D50" s="33" t="n">
        <v>1.6625</v>
      </c>
      <c r="E50" s="33" t="n">
        <v>0.3</v>
      </c>
      <c r="F50" s="33" t="n">
        <v>10.4625</v>
      </c>
      <c r="G50" s="33" t="n">
        <f aca="false">F50*4+E50*9+D50*4</f>
        <v>51.2</v>
      </c>
      <c r="H50" s="33" t="n">
        <v>0.13125</v>
      </c>
      <c r="I50" s="33" t="n">
        <v>0.0875</v>
      </c>
      <c r="J50" s="33" t="n">
        <v>0.175</v>
      </c>
      <c r="K50" s="33" t="n">
        <v>0</v>
      </c>
      <c r="L50" s="33" t="n">
        <v>0.13125</v>
      </c>
      <c r="M50" s="33" t="n">
        <v>31.9375</v>
      </c>
      <c r="N50" s="33" t="n">
        <v>54.6875</v>
      </c>
      <c r="O50" s="33" t="n">
        <v>17.5</v>
      </c>
      <c r="P50" s="33" t="n">
        <v>1.225</v>
      </c>
      <c r="Q50" s="33" t="n">
        <v>0.3</v>
      </c>
      <c r="R50" s="33" t="n">
        <v>0.02</v>
      </c>
      <c r="S50" s="3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40"/>
    </row>
    <row r="51" s="33" customFormat="true" ht="15.75" hidden="false" customHeight="true" outlineLevel="0" collapsed="false">
      <c r="A51" s="31" t="n">
        <v>368</v>
      </c>
      <c r="B51" s="32" t="s">
        <v>52</v>
      </c>
      <c r="C51" s="32" t="n">
        <v>120</v>
      </c>
      <c r="D51" s="39" t="n">
        <v>0.5</v>
      </c>
      <c r="E51" s="39" t="n">
        <v>0.5</v>
      </c>
      <c r="F51" s="39" t="n">
        <v>12.8</v>
      </c>
      <c r="G51" s="33" t="n">
        <f aca="false">F51*4+E51*9+D51*4</f>
        <v>57.7</v>
      </c>
      <c r="H51" s="39" t="n">
        <v>0.04</v>
      </c>
      <c r="I51" s="39" t="n">
        <v>0.01</v>
      </c>
      <c r="J51" s="39" t="n">
        <v>5</v>
      </c>
      <c r="K51" s="39" t="n">
        <v>0</v>
      </c>
      <c r="L51" s="39" t="n">
        <v>0.33</v>
      </c>
      <c r="M51" s="39" t="n">
        <v>25</v>
      </c>
      <c r="N51" s="39" t="n">
        <v>18.3</v>
      </c>
      <c r="O51" s="39" t="n">
        <v>14.16</v>
      </c>
      <c r="P51" s="39" t="n">
        <v>0.5</v>
      </c>
      <c r="Q51" s="33" t="n">
        <v>0.48</v>
      </c>
      <c r="R51" s="33" t="n">
        <v>1E-005</v>
      </c>
      <c r="S51" s="3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40"/>
    </row>
    <row r="52" s="33" customFormat="true" ht="15.75" hidden="false" customHeight="true" outlineLevel="0" collapsed="false">
      <c r="A52" s="31"/>
      <c r="S52" s="3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40"/>
    </row>
    <row r="53" customFormat="false" ht="15.75" hidden="false" customHeight="true" outlineLevel="0" collapsed="false">
      <c r="A53" s="42"/>
      <c r="B53" s="43" t="s">
        <v>26</v>
      </c>
      <c r="C53" s="44" t="n">
        <f aca="false">SUM(C46:C51)</f>
        <v>605</v>
      </c>
      <c r="D53" s="44" t="n">
        <f aca="false">SUM(D46:D51)</f>
        <v>21.7215</v>
      </c>
      <c r="E53" s="44" t="n">
        <f aca="false">SUM(E46:E51)</f>
        <v>32.023</v>
      </c>
      <c r="F53" s="44" t="n">
        <f aca="false">SUM(F46:F51)</f>
        <v>57.7627</v>
      </c>
      <c r="G53" s="44" t="n">
        <f aca="false">SUM(G46:G51)</f>
        <v>606.1438</v>
      </c>
      <c r="H53" s="44" t="n">
        <f aca="false">SUM(H46:H51)</f>
        <v>0.38825</v>
      </c>
      <c r="I53" s="44" t="n">
        <f aca="false">SUM(I46:I51)</f>
        <v>0.6249</v>
      </c>
      <c r="J53" s="44" t="n">
        <f aca="false">SUM(J46:J51)</f>
        <v>12.1994</v>
      </c>
      <c r="K53" s="44" t="n">
        <f aca="false">SUM(K46:K51)</f>
        <v>2.88</v>
      </c>
      <c r="L53" s="44" t="n">
        <f aca="false">SUM(L46:L51)</f>
        <v>9.15085</v>
      </c>
      <c r="M53" s="44" t="n">
        <f aca="false">SUM(M46:M51)</f>
        <v>193.4135</v>
      </c>
      <c r="N53" s="44" t="n">
        <f aca="false">SUM(N46:N51)</f>
        <v>387.7115</v>
      </c>
      <c r="O53" s="44" t="n">
        <f aca="false">SUM(O46:O51)</f>
        <v>81.6558</v>
      </c>
      <c r="P53" s="44" t="n">
        <f aca="false">SUM(P46:P51)</f>
        <v>8.455</v>
      </c>
      <c r="Q53" s="44" t="n">
        <f aca="false">SUM(Q46:Q51)</f>
        <v>3.03</v>
      </c>
      <c r="R53" s="44" t="n">
        <f aca="false">SUM(R46:R51)</f>
        <v>0.03001</v>
      </c>
      <c r="S53" s="34"/>
    </row>
    <row r="54" s="33" customFormat="true" ht="15.75" hidden="false" customHeight="true" outlineLevel="0" collapsed="false">
      <c r="A54" s="41"/>
      <c r="B54" s="46" t="s">
        <v>27</v>
      </c>
      <c r="C54" s="46"/>
      <c r="D54" s="47" t="n">
        <v>19.25</v>
      </c>
      <c r="E54" s="47" t="n">
        <v>19.75</v>
      </c>
      <c r="F54" s="47" t="n">
        <v>83.75</v>
      </c>
      <c r="G54" s="47" t="n">
        <v>587.5</v>
      </c>
      <c r="H54" s="47" t="n">
        <v>0.3</v>
      </c>
      <c r="I54" s="47" t="n">
        <v>0.35</v>
      </c>
      <c r="J54" s="47" t="n">
        <v>15</v>
      </c>
      <c r="K54" s="47" t="n">
        <v>0.175</v>
      </c>
      <c r="L54" s="47" t="n">
        <v>2.5</v>
      </c>
      <c r="M54" s="47" t="n">
        <v>275</v>
      </c>
      <c r="N54" s="47" t="n">
        <v>412.5</v>
      </c>
      <c r="O54" s="47" t="n">
        <v>62.5</v>
      </c>
      <c r="P54" s="47" t="n">
        <v>3</v>
      </c>
      <c r="Q54" s="47" t="n">
        <v>2.5</v>
      </c>
      <c r="R54" s="47" t="n">
        <v>0.025</v>
      </c>
      <c r="S54" s="3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40"/>
    </row>
    <row r="55" s="36" customFormat="true" ht="15.75" hidden="false" customHeight="true" outlineLevel="0" collapsed="false">
      <c r="A55" s="29" t="s">
        <v>53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35"/>
    </row>
    <row r="56" customFormat="false" ht="15.75" hidden="false" customHeight="true" outlineLevel="0" collapsed="false">
      <c r="A56" s="31"/>
      <c r="B56" s="32" t="s">
        <v>29</v>
      </c>
      <c r="C56" s="32" t="n">
        <v>60</v>
      </c>
      <c r="D56" s="39" t="n">
        <v>0.42</v>
      </c>
      <c r="E56" s="39" t="n">
        <v>0.06</v>
      </c>
      <c r="F56" s="39" t="n">
        <v>1.14</v>
      </c>
      <c r="G56" s="39" t="n">
        <f aca="false">F56*4+E56*9+D56*4</f>
        <v>6.78</v>
      </c>
      <c r="H56" s="39" t="n">
        <v>0.02</v>
      </c>
      <c r="I56" s="39" t="n">
        <v>0.01</v>
      </c>
      <c r="J56" s="39" t="n">
        <v>2.94</v>
      </c>
      <c r="K56" s="39" t="n">
        <v>0</v>
      </c>
      <c r="L56" s="39" t="n">
        <v>0.06</v>
      </c>
      <c r="M56" s="39" t="n">
        <v>10.2</v>
      </c>
      <c r="N56" s="39" t="n">
        <v>18</v>
      </c>
      <c r="O56" s="39" t="n">
        <v>8.4</v>
      </c>
      <c r="P56" s="39" t="n">
        <v>0.3</v>
      </c>
      <c r="Q56" s="33" t="n">
        <v>0.102</v>
      </c>
      <c r="R56" s="33" t="n">
        <v>0</v>
      </c>
      <c r="S56" s="34"/>
    </row>
    <row r="57" customFormat="false" ht="15.75" hidden="false" customHeight="true" outlineLevel="0" collapsed="false">
      <c r="A57" s="31" t="n">
        <v>269</v>
      </c>
      <c r="B57" s="32" t="s">
        <v>54</v>
      </c>
      <c r="C57" s="32" t="n">
        <f aca="false">50*1.4</f>
        <v>70</v>
      </c>
      <c r="D57" s="3" t="n">
        <v>7.14953271028037</v>
      </c>
      <c r="E57" s="3" t="n">
        <v>9.39252336448598</v>
      </c>
      <c r="F57" s="3" t="n">
        <v>7.23364485981308</v>
      </c>
      <c r="G57" s="3" t="n">
        <v>142.065420560748</v>
      </c>
      <c r="H57" s="3" t="n">
        <v>0.0841121495327103</v>
      </c>
      <c r="I57" s="3" t="n">
        <v>0.0841121495327103</v>
      </c>
      <c r="J57" s="3" t="n">
        <v>0.126168224299065</v>
      </c>
      <c r="K57" s="3" t="n">
        <v>0.1</v>
      </c>
      <c r="L57" s="3" t="n">
        <v>0.420560747663551</v>
      </c>
      <c r="M57" s="3" t="n">
        <v>20.5794392523364</v>
      </c>
      <c r="N57" s="3" t="n">
        <v>87.588785046729</v>
      </c>
      <c r="O57" s="3" t="n">
        <v>16.3551401869159</v>
      </c>
      <c r="P57" s="3" t="n">
        <v>1.18691588785047</v>
      </c>
      <c r="Q57" s="3" t="n">
        <v>2.32</v>
      </c>
      <c r="R57" s="3" t="n">
        <v>0</v>
      </c>
      <c r="S57" s="19"/>
    </row>
    <row r="58" s="33" customFormat="true" ht="15.75" hidden="false" customHeight="true" outlineLevel="0" collapsed="false">
      <c r="A58" s="63" t="s">
        <v>55</v>
      </c>
      <c r="B58" s="53" t="s">
        <v>56</v>
      </c>
      <c r="C58" s="53" t="n">
        <v>160</v>
      </c>
      <c r="D58" s="33" t="n">
        <v>2.69</v>
      </c>
      <c r="E58" s="33" t="n">
        <v>5</v>
      </c>
      <c r="F58" s="33" t="n">
        <v>13.1</v>
      </c>
      <c r="G58" s="33" t="n">
        <v>216.3</v>
      </c>
      <c r="H58" s="33" t="n">
        <v>0.08</v>
      </c>
      <c r="I58" s="33" t="n">
        <v>0.08</v>
      </c>
      <c r="J58" s="33" t="n">
        <v>19.06</v>
      </c>
      <c r="K58" s="33" t="n">
        <v>0.7</v>
      </c>
      <c r="L58" s="33" t="n">
        <v>0</v>
      </c>
      <c r="M58" s="33" t="n">
        <v>56.6</v>
      </c>
      <c r="N58" s="33" t="n">
        <v>68.56</v>
      </c>
      <c r="O58" s="33" t="n">
        <v>24.7</v>
      </c>
      <c r="P58" s="33" t="n">
        <v>0.91</v>
      </c>
      <c r="Q58" s="33" t="n">
        <v>0.43</v>
      </c>
      <c r="R58" s="33" t="n">
        <v>0</v>
      </c>
      <c r="S58" s="3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40"/>
    </row>
    <row r="59" s="33" customFormat="true" ht="15.75" hidden="false" customHeight="true" outlineLevel="0" collapsed="false">
      <c r="A59" s="31"/>
      <c r="B59" s="32" t="s">
        <v>57</v>
      </c>
      <c r="C59" s="32" t="n">
        <v>200</v>
      </c>
      <c r="D59" s="39" t="n">
        <v>0.063</v>
      </c>
      <c r="E59" s="39" t="n">
        <v>0.018</v>
      </c>
      <c r="F59" s="39" t="n">
        <f aca="false">10.4</f>
        <v>10.4</v>
      </c>
      <c r="G59" s="39" t="n">
        <v>35.5</v>
      </c>
      <c r="H59" s="39" t="n">
        <v>0</v>
      </c>
      <c r="I59" s="39" t="n">
        <v>0</v>
      </c>
      <c r="J59" s="39" t="n">
        <v>0.027</v>
      </c>
      <c r="K59" s="39" t="n">
        <v>0</v>
      </c>
      <c r="L59" s="39" t="n">
        <v>0</v>
      </c>
      <c r="M59" s="39" t="n">
        <v>11.1</v>
      </c>
      <c r="N59" s="39" t="n">
        <v>2.8</v>
      </c>
      <c r="O59" s="39" t="n">
        <v>1.4</v>
      </c>
      <c r="P59" s="39" t="n">
        <f aca="false">12.1-0.045</f>
        <v>12.055</v>
      </c>
      <c r="Q59" s="39" t="n">
        <v>0.02</v>
      </c>
      <c r="R59" s="33" t="n">
        <v>0</v>
      </c>
      <c r="S59" s="3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40"/>
    </row>
    <row r="60" s="33" customFormat="true" ht="15.75" hidden="false" customHeight="true" outlineLevel="0" collapsed="false">
      <c r="A60" s="31"/>
      <c r="B60" s="32" t="s">
        <v>33</v>
      </c>
      <c r="C60" s="32" t="n">
        <v>25</v>
      </c>
      <c r="D60" s="33" t="n">
        <v>1.6625</v>
      </c>
      <c r="E60" s="33" t="n">
        <v>0.3</v>
      </c>
      <c r="F60" s="33" t="n">
        <v>10.4625</v>
      </c>
      <c r="G60" s="33" t="n">
        <v>51.2</v>
      </c>
      <c r="H60" s="33" t="n">
        <v>0.13125</v>
      </c>
      <c r="I60" s="33" t="n">
        <v>0.0875</v>
      </c>
      <c r="J60" s="33" t="n">
        <v>0.175</v>
      </c>
      <c r="K60" s="33" t="n">
        <v>0</v>
      </c>
      <c r="L60" s="33" t="n">
        <v>0.13125</v>
      </c>
      <c r="M60" s="33" t="n">
        <v>31.9375</v>
      </c>
      <c r="N60" s="33" t="n">
        <v>54.6875</v>
      </c>
      <c r="O60" s="33" t="n">
        <v>17.5</v>
      </c>
      <c r="P60" s="33" t="n">
        <v>1.225</v>
      </c>
      <c r="Q60" s="33" t="n">
        <v>0.3</v>
      </c>
      <c r="R60" s="33" t="n">
        <v>0.02</v>
      </c>
      <c r="S60" s="3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40"/>
    </row>
    <row r="61" s="33" customFormat="true" ht="15.75" hidden="false" customHeight="true" outlineLevel="0" collapsed="false">
      <c r="A61" s="64"/>
      <c r="B61" s="32" t="s">
        <v>24</v>
      </c>
      <c r="C61" s="32" t="n">
        <v>40</v>
      </c>
      <c r="D61" s="33" t="n">
        <f aca="false">1.35*2</f>
        <v>2.7</v>
      </c>
      <c r="E61" s="33" t="n">
        <f aca="false">0.172*2</f>
        <v>0.344</v>
      </c>
      <c r="F61" s="33" t="n">
        <f aca="false">10.03*2</f>
        <v>20.06</v>
      </c>
      <c r="G61" s="33" t="n">
        <f aca="false">F61*4+E61*9+D61*4</f>
        <v>94.136</v>
      </c>
      <c r="H61" s="33" t="n">
        <v>0.024</v>
      </c>
      <c r="I61" s="33" t="n">
        <v>0.005</v>
      </c>
      <c r="J61" s="33" t="n">
        <v>0</v>
      </c>
      <c r="K61" s="33" t="n">
        <v>0</v>
      </c>
      <c r="L61" s="33" t="n">
        <v>0.42</v>
      </c>
      <c r="M61" s="33" t="n">
        <v>8</v>
      </c>
      <c r="N61" s="33" t="n">
        <v>26</v>
      </c>
      <c r="O61" s="33" t="n">
        <v>5.6</v>
      </c>
      <c r="P61" s="33" t="n">
        <v>0.4</v>
      </c>
      <c r="Q61" s="33" t="n">
        <v>0.3</v>
      </c>
      <c r="R61" s="33" t="n">
        <v>0</v>
      </c>
      <c r="S61" s="3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40"/>
    </row>
    <row r="62" s="33" customFormat="true" ht="15.75" hidden="false" customHeight="true" outlineLevel="0" collapsed="false">
      <c r="A62" s="31"/>
      <c r="B62" s="32" t="s">
        <v>58</v>
      </c>
      <c r="C62" s="32" t="n">
        <v>200</v>
      </c>
      <c r="D62" s="33" t="n">
        <v>1.00150602409639</v>
      </c>
      <c r="E62" s="33" t="n">
        <v>0</v>
      </c>
      <c r="F62" s="33" t="n">
        <v>20.230421686747</v>
      </c>
      <c r="G62" s="33" t="n">
        <v>84.9277108433735</v>
      </c>
      <c r="H62" s="33" t="n">
        <v>0.0200301204819277</v>
      </c>
      <c r="I62" s="33" t="n">
        <v>0.0200301204819277</v>
      </c>
      <c r="J62" s="33" t="n">
        <v>4.00602409638554</v>
      </c>
      <c r="K62" s="33" t="n">
        <v>0</v>
      </c>
      <c r="L62" s="33" t="n">
        <v>0.200301204819277</v>
      </c>
      <c r="M62" s="33" t="n">
        <v>14.0210843373494</v>
      </c>
      <c r="N62" s="33" t="n">
        <v>14.0210843373494</v>
      </c>
      <c r="O62" s="33" t="n">
        <v>8.01204819277108</v>
      </c>
      <c r="P62" s="33" t="n">
        <v>2.80421686746988</v>
      </c>
      <c r="Q62" s="33" t="n">
        <v>0.04</v>
      </c>
      <c r="R62" s="33" t="n">
        <v>0</v>
      </c>
      <c r="S62" s="3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40"/>
    </row>
    <row r="63" s="33" customFormat="true" ht="15.75" hidden="false" customHeight="true" outlineLevel="0" collapsed="false">
      <c r="A63" s="31"/>
      <c r="S63" s="3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40"/>
    </row>
    <row r="64" customFormat="false" ht="15.75" hidden="false" customHeight="true" outlineLevel="0" collapsed="false">
      <c r="A64" s="42"/>
      <c r="B64" s="43" t="s">
        <v>26</v>
      </c>
      <c r="C64" s="44" t="n">
        <f aca="false">SUM(C56:C62)</f>
        <v>755</v>
      </c>
      <c r="D64" s="44" t="n">
        <f aca="false">SUM(D56:D62)</f>
        <v>15.6865387343768</v>
      </c>
      <c r="E64" s="44" t="n">
        <f aca="false">SUM(E56:E62)</f>
        <v>15.114523364486</v>
      </c>
      <c r="F64" s="44" t="n">
        <f aca="false">SUM(F56:F62)</f>
        <v>82.6265665465601</v>
      </c>
      <c r="G64" s="44" t="n">
        <f aca="false">SUM(G56:G62)</f>
        <v>630.909131404121</v>
      </c>
      <c r="H64" s="44" t="n">
        <f aca="false">SUM(H56:H62)</f>
        <v>0.359392270014638</v>
      </c>
      <c r="I64" s="44" t="n">
        <f aca="false">SUM(I56:I62)</f>
        <v>0.286642270014638</v>
      </c>
      <c r="J64" s="44" t="n">
        <f aca="false">SUM(J56:J62)</f>
        <v>26.3341923206846</v>
      </c>
      <c r="K64" s="44" t="n">
        <f aca="false">SUM(K56:K62)</f>
        <v>0.8</v>
      </c>
      <c r="L64" s="44" t="n">
        <f aca="false">SUM(L56:L62)</f>
        <v>1.23211195248283</v>
      </c>
      <c r="M64" s="44" t="n">
        <f aca="false">SUM(M56:M62)</f>
        <v>152.438023589686</v>
      </c>
      <c r="N64" s="44" t="n">
        <f aca="false">SUM(N56:N62)</f>
        <v>271.657369384078</v>
      </c>
      <c r="O64" s="44" t="n">
        <f aca="false">SUM(O56:O62)</f>
        <v>81.967188379687</v>
      </c>
      <c r="P64" s="44" t="n">
        <f aca="false">SUM(P56:P62)</f>
        <v>18.8811327553203</v>
      </c>
      <c r="Q64" s="44" t="n">
        <f aca="false">SUM(Q56:Q62)</f>
        <v>3.512</v>
      </c>
      <c r="R64" s="44" t="n">
        <f aca="false">SUM(R56:R62)</f>
        <v>0.02</v>
      </c>
      <c r="S64" s="34"/>
    </row>
    <row r="65" customFormat="false" ht="15.75" hidden="false" customHeight="true" outlineLevel="0" collapsed="false">
      <c r="A65" s="31"/>
      <c r="B65" s="46" t="s">
        <v>27</v>
      </c>
      <c r="C65" s="46"/>
      <c r="D65" s="47" t="n">
        <v>19.25</v>
      </c>
      <c r="E65" s="47" t="n">
        <v>19.75</v>
      </c>
      <c r="F65" s="47" t="n">
        <v>83.75</v>
      </c>
      <c r="G65" s="47" t="n">
        <v>587.5</v>
      </c>
      <c r="H65" s="47" t="n">
        <v>0.3</v>
      </c>
      <c r="I65" s="47" t="n">
        <v>0.35</v>
      </c>
      <c r="J65" s="47" t="n">
        <v>15</v>
      </c>
      <c r="K65" s="47" t="n">
        <v>0.175</v>
      </c>
      <c r="L65" s="47" t="n">
        <v>2.5</v>
      </c>
      <c r="M65" s="47" t="n">
        <v>275</v>
      </c>
      <c r="N65" s="47" t="n">
        <v>412.5</v>
      </c>
      <c r="O65" s="47" t="n">
        <v>62.5</v>
      </c>
      <c r="P65" s="47" t="n">
        <v>3</v>
      </c>
      <c r="Q65" s="47" t="n">
        <v>2.5</v>
      </c>
      <c r="R65" s="47" t="n">
        <v>0.025</v>
      </c>
      <c r="S65" s="34"/>
    </row>
    <row r="66" s="36" customFormat="true" ht="15.75" hidden="false" customHeight="true" outlineLevel="0" collapsed="false">
      <c r="A66" s="29" t="s">
        <v>59</v>
      </c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35"/>
    </row>
    <row r="67" customFormat="false" ht="15.75" hidden="false" customHeight="true" outlineLevel="0" collapsed="false">
      <c r="A67" s="31"/>
      <c r="B67" s="32" t="s">
        <v>50</v>
      </c>
      <c r="C67" s="32" t="n">
        <v>70</v>
      </c>
      <c r="D67" s="33" t="n">
        <v>0.4872</v>
      </c>
      <c r="E67" s="33" t="n">
        <v>0.0696</v>
      </c>
      <c r="F67" s="33" t="n">
        <v>1.3224</v>
      </c>
      <c r="G67" s="33" t="n">
        <f aca="false">F67*4+E67*9+D67*4</f>
        <v>7.8648</v>
      </c>
      <c r="H67" s="33" t="n">
        <v>0.0232</v>
      </c>
      <c r="I67" s="33" t="n">
        <v>0.0116</v>
      </c>
      <c r="J67" s="33" t="n">
        <v>3.4104</v>
      </c>
      <c r="K67" s="33" t="n">
        <v>0</v>
      </c>
      <c r="L67" s="33" t="n">
        <v>0.0696</v>
      </c>
      <c r="M67" s="33" t="n">
        <v>11.832</v>
      </c>
      <c r="N67" s="33" t="n">
        <v>20.88</v>
      </c>
      <c r="O67" s="33" t="n">
        <v>9.744</v>
      </c>
      <c r="P67" s="33" t="n">
        <v>0.348</v>
      </c>
      <c r="Q67" s="33" t="n">
        <v>0.119</v>
      </c>
      <c r="R67" s="33" t="n">
        <v>0</v>
      </c>
      <c r="S67" s="34"/>
    </row>
    <row r="68" customFormat="false" ht="15.75" hidden="false" customHeight="true" outlineLevel="0" collapsed="false">
      <c r="A68" s="31" t="n">
        <v>235</v>
      </c>
      <c r="B68" s="32" t="s">
        <v>60</v>
      </c>
      <c r="C68" s="32" t="n">
        <v>75</v>
      </c>
      <c r="D68" s="39" t="n">
        <v>7.66</v>
      </c>
      <c r="E68" s="39" t="n">
        <v>5.3</v>
      </c>
      <c r="F68" s="39" t="n">
        <v>5.8</v>
      </c>
      <c r="G68" s="33" t="n">
        <f aca="false">F68*4+E68*9+D68*4</f>
        <v>101.54</v>
      </c>
      <c r="H68" s="39" t="n">
        <f aca="false">0.036*0.875</f>
        <v>0.0315</v>
      </c>
      <c r="I68" s="39" t="n">
        <f aca="false">0.054*0.875</f>
        <v>0.04725</v>
      </c>
      <c r="J68" s="39" t="n">
        <v>2.26</v>
      </c>
      <c r="K68" s="39" t="n">
        <v>0.17</v>
      </c>
      <c r="L68" s="39" t="n">
        <v>3.11</v>
      </c>
      <c r="M68" s="39" t="n">
        <v>43.8</v>
      </c>
      <c r="N68" s="39" t="n">
        <v>115.9</v>
      </c>
      <c r="O68" s="39" t="n">
        <v>17.15</v>
      </c>
      <c r="P68" s="39" t="n">
        <v>1.48</v>
      </c>
      <c r="Q68" s="33" t="n">
        <v>0.59</v>
      </c>
      <c r="R68" s="33"/>
      <c r="S68" s="34"/>
    </row>
    <row r="69" s="33" customFormat="true" ht="15.75" hidden="false" customHeight="true" outlineLevel="0" collapsed="false">
      <c r="A69" s="31" t="n">
        <v>310</v>
      </c>
      <c r="B69" s="32" t="s">
        <v>61</v>
      </c>
      <c r="C69" s="32" t="n">
        <v>170</v>
      </c>
      <c r="D69" s="33" t="n">
        <v>3.3205</v>
      </c>
      <c r="E69" s="33" t="n">
        <v>4.8816</v>
      </c>
      <c r="F69" s="33" t="n">
        <v>26.0013</v>
      </c>
      <c r="G69" s="33" t="n">
        <f aca="false">F69*4+E69*9+D69*4</f>
        <v>161.2216</v>
      </c>
      <c r="H69" s="33" t="n">
        <v>0.1695</v>
      </c>
      <c r="I69" s="33" t="n">
        <v>0.1017</v>
      </c>
      <c r="J69" s="33" t="n">
        <v>23.73</v>
      </c>
      <c r="K69" s="33" t="n">
        <v>0</v>
      </c>
      <c r="L69" s="33" t="n">
        <v>0.226</v>
      </c>
      <c r="M69" s="33" t="n">
        <v>62.037</v>
      </c>
      <c r="N69" s="33" t="n">
        <v>90.061</v>
      </c>
      <c r="O69" s="33" t="n">
        <v>33.109</v>
      </c>
      <c r="P69" s="33" t="n">
        <v>1.2995</v>
      </c>
      <c r="Q69" s="33" t="n">
        <v>0.66</v>
      </c>
      <c r="R69" s="33" t="n">
        <v>0</v>
      </c>
      <c r="S69" s="3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40"/>
    </row>
    <row r="70" s="33" customFormat="true" ht="15.75" hidden="false" customHeight="true" outlineLevel="0" collapsed="false">
      <c r="A70" s="31" t="s">
        <v>31</v>
      </c>
      <c r="B70" s="32" t="s">
        <v>62</v>
      </c>
      <c r="C70" s="32" t="n">
        <v>200</v>
      </c>
      <c r="D70" s="33" t="n">
        <v>1.04</v>
      </c>
      <c r="E70" s="33" t="n">
        <v>0.6</v>
      </c>
      <c r="F70" s="33" t="n">
        <v>10.2</v>
      </c>
      <c r="G70" s="33" t="n">
        <f aca="false">F70*4+E70*9+D70*4</f>
        <v>50.36</v>
      </c>
      <c r="H70" s="33" t="n">
        <v>0.2</v>
      </c>
      <c r="I70" s="33" t="n">
        <v>0.4</v>
      </c>
      <c r="J70" s="33" t="n">
        <v>8</v>
      </c>
      <c r="K70" s="33" t="n">
        <v>0.001</v>
      </c>
      <c r="L70" s="33" t="n">
        <v>11</v>
      </c>
      <c r="M70" s="33" t="n">
        <v>32</v>
      </c>
      <c r="N70" s="33" t="n">
        <v>29</v>
      </c>
      <c r="O70" s="33" t="n">
        <v>21</v>
      </c>
      <c r="P70" s="33" t="n">
        <v>6.4</v>
      </c>
      <c r="Q70" s="33" t="n">
        <v>0.78</v>
      </c>
      <c r="R70" s="33" t="n">
        <v>0.01</v>
      </c>
      <c r="S70" s="3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40"/>
    </row>
    <row r="71" s="33" customFormat="true" ht="15.75" hidden="false" customHeight="true" outlineLevel="0" collapsed="false">
      <c r="A71" s="64"/>
      <c r="B71" s="32" t="s">
        <v>24</v>
      </c>
      <c r="C71" s="32" t="n">
        <v>40</v>
      </c>
      <c r="D71" s="33" t="n">
        <f aca="false">1.35*2</f>
        <v>2.7</v>
      </c>
      <c r="E71" s="33" t="n">
        <f aca="false">0.172*2</f>
        <v>0.344</v>
      </c>
      <c r="F71" s="33" t="n">
        <f aca="false">10.03*2</f>
        <v>20.06</v>
      </c>
      <c r="G71" s="33" t="n">
        <f aca="false">F71*4+E71*9+D71*4</f>
        <v>94.136</v>
      </c>
      <c r="H71" s="33" t="n">
        <v>0.024</v>
      </c>
      <c r="I71" s="33" t="n">
        <v>0.005</v>
      </c>
      <c r="J71" s="33" t="n">
        <v>0</v>
      </c>
      <c r="K71" s="33" t="n">
        <v>0</v>
      </c>
      <c r="L71" s="33" t="n">
        <v>0.42</v>
      </c>
      <c r="M71" s="33" t="n">
        <v>8</v>
      </c>
      <c r="N71" s="33" t="n">
        <v>26</v>
      </c>
      <c r="O71" s="33" t="n">
        <v>5.6</v>
      </c>
      <c r="P71" s="33" t="n">
        <v>0.4</v>
      </c>
      <c r="Q71" s="33" t="n">
        <v>0.3</v>
      </c>
      <c r="R71" s="33" t="n">
        <v>0</v>
      </c>
      <c r="S71" s="3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40"/>
    </row>
    <row r="72" s="33" customFormat="true" ht="15.75" hidden="false" customHeight="true" outlineLevel="0" collapsed="false">
      <c r="A72" s="31"/>
      <c r="B72" s="32" t="s">
        <v>33</v>
      </c>
      <c r="C72" s="32" t="n">
        <v>25</v>
      </c>
      <c r="D72" s="33" t="n">
        <v>1.6625</v>
      </c>
      <c r="E72" s="33" t="n">
        <v>0.3</v>
      </c>
      <c r="F72" s="33" t="n">
        <v>10.4625</v>
      </c>
      <c r="G72" s="33" t="n">
        <f aca="false">F72*4+E72*9+D72*4</f>
        <v>51.2</v>
      </c>
      <c r="H72" s="33" t="n">
        <v>0.13125</v>
      </c>
      <c r="I72" s="33" t="n">
        <v>0.0875</v>
      </c>
      <c r="J72" s="33" t="n">
        <v>0.175</v>
      </c>
      <c r="K72" s="33" t="n">
        <v>0</v>
      </c>
      <c r="L72" s="33" t="n">
        <v>0.13125</v>
      </c>
      <c r="M72" s="33" t="n">
        <v>31.9375</v>
      </c>
      <c r="N72" s="33" t="n">
        <v>54.6875</v>
      </c>
      <c r="O72" s="33" t="n">
        <v>17.5</v>
      </c>
      <c r="P72" s="33" t="n">
        <v>1.225</v>
      </c>
      <c r="Q72" s="33" t="n">
        <v>0.3</v>
      </c>
      <c r="R72" s="33" t="n">
        <v>0.02</v>
      </c>
      <c r="S72" s="3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40"/>
    </row>
    <row r="73" s="33" customFormat="true" ht="15.75" hidden="false" customHeight="true" outlineLevel="0" collapsed="false">
      <c r="A73" s="31"/>
      <c r="B73" s="32" t="s">
        <v>63</v>
      </c>
      <c r="C73" s="32" t="n">
        <v>150</v>
      </c>
      <c r="D73" s="33" t="n">
        <v>0.753012048192771</v>
      </c>
      <c r="E73" s="33" t="n">
        <v>0</v>
      </c>
      <c r="F73" s="33" t="n">
        <v>15.210843373494</v>
      </c>
      <c r="G73" s="33" t="n">
        <f aca="false">F73*4+E73*9+D73*4</f>
        <v>63.855421686747</v>
      </c>
      <c r="H73" s="33" t="n">
        <v>0.0150602409638554</v>
      </c>
      <c r="I73" s="33" t="n">
        <v>0.0150602409638554</v>
      </c>
      <c r="J73" s="33" t="n">
        <v>3.01204819277108</v>
      </c>
      <c r="K73" s="33" t="n">
        <v>0</v>
      </c>
      <c r="L73" s="33" t="n">
        <v>0.150602409638554</v>
      </c>
      <c r="M73" s="33" t="n">
        <v>10.5421686746988</v>
      </c>
      <c r="N73" s="33" t="n">
        <v>10.5421686746988</v>
      </c>
      <c r="O73" s="33" t="n">
        <v>6.02409638554217</v>
      </c>
      <c r="P73" s="33" t="n">
        <v>2.10843373493976</v>
      </c>
      <c r="Q73" s="33" t="n">
        <v>0.03</v>
      </c>
      <c r="R73" s="33" t="n">
        <v>0</v>
      </c>
      <c r="S73" s="3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40"/>
    </row>
    <row r="74" s="33" customFormat="true" ht="15.75" hidden="false" customHeight="true" outlineLevel="0" collapsed="false">
      <c r="A74" s="66"/>
      <c r="S74" s="3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40"/>
    </row>
    <row r="75" s="36" customFormat="true" ht="15.75" hidden="false" customHeight="true" outlineLevel="0" collapsed="false">
      <c r="A75" s="42"/>
      <c r="B75" s="43" t="s">
        <v>26</v>
      </c>
      <c r="C75" s="44" t="n">
        <f aca="false">SUM(C67:C73)</f>
        <v>730</v>
      </c>
      <c r="D75" s="44" t="n">
        <f aca="false">SUM(D67:D73)</f>
        <v>17.6232120481928</v>
      </c>
      <c r="E75" s="44" t="n">
        <f aca="false">SUM(E67:E73)</f>
        <v>11.4952</v>
      </c>
      <c r="F75" s="44" t="n">
        <f aca="false">SUM(F67:F73)</f>
        <v>89.057043373494</v>
      </c>
      <c r="G75" s="44" t="n">
        <f aca="false">SUM(G67:G73)</f>
        <v>530.177821686747</v>
      </c>
      <c r="H75" s="44" t="n">
        <f aca="false">SUM(H67:H73)</f>
        <v>0.594510240963855</v>
      </c>
      <c r="I75" s="44" t="n">
        <f aca="false">SUM(I67:I73)</f>
        <v>0.668110240963856</v>
      </c>
      <c r="J75" s="44" t="n">
        <f aca="false">SUM(J67:J73)</f>
        <v>40.5874481927711</v>
      </c>
      <c r="K75" s="44" t="n">
        <f aca="false">SUM(K67:K73)</f>
        <v>0.171</v>
      </c>
      <c r="L75" s="44" t="n">
        <f aca="false">SUM(L67:L73)</f>
        <v>15.1074524096386</v>
      </c>
      <c r="M75" s="44" t="n">
        <f aca="false">SUM(M67:M73)</f>
        <v>200.148668674699</v>
      </c>
      <c r="N75" s="44" t="n">
        <f aca="false">SUM(N67:N73)</f>
        <v>347.070668674699</v>
      </c>
      <c r="O75" s="44" t="n">
        <f aca="false">SUM(O67:O73)</f>
        <v>110.127096385542</v>
      </c>
      <c r="P75" s="44" t="n">
        <f aca="false">SUM(P67:P73)</f>
        <v>13.2609337349398</v>
      </c>
      <c r="Q75" s="44" t="n">
        <f aca="false">SUM(Q67:Q73)</f>
        <v>2.779</v>
      </c>
      <c r="R75" s="44" t="n">
        <f aca="false">SUM(R67:R73)</f>
        <v>0.03</v>
      </c>
      <c r="S75" s="3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35"/>
    </row>
    <row r="76" customFormat="false" ht="15.75" hidden="false" customHeight="true" outlineLevel="0" collapsed="false">
      <c r="A76" s="41"/>
      <c r="B76" s="46" t="s">
        <v>27</v>
      </c>
      <c r="C76" s="46"/>
      <c r="D76" s="47" t="n">
        <v>19.25</v>
      </c>
      <c r="E76" s="47" t="n">
        <v>19.75</v>
      </c>
      <c r="F76" s="47" t="n">
        <v>83.75</v>
      </c>
      <c r="G76" s="47" t="n">
        <v>587.5</v>
      </c>
      <c r="H76" s="47" t="n">
        <v>0.3</v>
      </c>
      <c r="I76" s="47" t="n">
        <v>0.35</v>
      </c>
      <c r="J76" s="47" t="n">
        <v>15</v>
      </c>
      <c r="K76" s="47" t="n">
        <v>0.175</v>
      </c>
      <c r="L76" s="47" t="n">
        <v>2.5</v>
      </c>
      <c r="M76" s="47" t="n">
        <v>275</v>
      </c>
      <c r="N76" s="47" t="n">
        <v>412.5</v>
      </c>
      <c r="O76" s="47" t="n">
        <v>62.5</v>
      </c>
      <c r="P76" s="47" t="n">
        <v>3</v>
      </c>
      <c r="Q76" s="47" t="n">
        <v>2.5</v>
      </c>
      <c r="R76" s="47" t="n">
        <v>0.025</v>
      </c>
      <c r="S76" s="34"/>
    </row>
    <row r="77" customFormat="false" ht="15.75" hidden="false" customHeight="true" outlineLevel="0" collapsed="false">
      <c r="A77" s="29" t="s">
        <v>64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4"/>
    </row>
    <row r="78" s="33" customFormat="true" ht="15.75" hidden="false" customHeight="true" outlineLevel="0" collapsed="false">
      <c r="A78" s="31"/>
      <c r="B78" s="32" t="s">
        <v>65</v>
      </c>
      <c r="C78" s="32" t="n">
        <v>80</v>
      </c>
      <c r="D78" s="33" t="n">
        <v>0.5586</v>
      </c>
      <c r="E78" s="33" t="n">
        <v>0.0798</v>
      </c>
      <c r="F78" s="33" t="n">
        <v>1.5162</v>
      </c>
      <c r="G78" s="33" t="n">
        <f aca="false">F78*4+E78*9+D78*4</f>
        <v>9.0174</v>
      </c>
      <c r="H78" s="33" t="n">
        <v>0.0266</v>
      </c>
      <c r="I78" s="33" t="n">
        <v>0.0133</v>
      </c>
      <c r="J78" s="33" t="n">
        <v>3.9102</v>
      </c>
      <c r="K78" s="33" t="n">
        <v>0</v>
      </c>
      <c r="L78" s="33" t="n">
        <v>0.0798</v>
      </c>
      <c r="M78" s="33" t="n">
        <v>13.566</v>
      </c>
      <c r="N78" s="33" t="n">
        <v>23.94</v>
      </c>
      <c r="O78" s="33" t="n">
        <v>11.172</v>
      </c>
      <c r="P78" s="33" t="n">
        <v>0.399</v>
      </c>
      <c r="Q78" s="4" t="n">
        <v>0.136</v>
      </c>
      <c r="R78" s="4" t="n">
        <v>0</v>
      </c>
      <c r="S78" s="3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40"/>
    </row>
    <row r="79" s="33" customFormat="true" ht="15.75" hidden="false" customHeight="true" outlineLevel="0" collapsed="false">
      <c r="A79" s="31" t="n">
        <v>278</v>
      </c>
      <c r="B79" s="32" t="s">
        <v>66</v>
      </c>
      <c r="C79" s="32" t="n">
        <v>60</v>
      </c>
      <c r="D79" s="3" t="n">
        <v>4.27</v>
      </c>
      <c r="E79" s="3" t="n">
        <v>4.77</v>
      </c>
      <c r="F79" s="3" t="n">
        <v>5.59</v>
      </c>
      <c r="G79" s="33" t="n">
        <f aca="false">F79*4+E79*9+D79*4</f>
        <v>82.37</v>
      </c>
      <c r="H79" s="3" t="n">
        <v>0.02</v>
      </c>
      <c r="I79" s="3" t="n">
        <v>0.03</v>
      </c>
      <c r="J79" s="3" t="n">
        <v>0.39</v>
      </c>
      <c r="K79" s="3" t="n">
        <v>0.18</v>
      </c>
      <c r="L79" s="3" t="n">
        <v>0</v>
      </c>
      <c r="M79" s="3" t="n">
        <v>15.2</v>
      </c>
      <c r="N79" s="3" t="n">
        <v>48.2</v>
      </c>
      <c r="O79" s="3" t="n">
        <v>9.99</v>
      </c>
      <c r="P79" s="3" t="n">
        <v>0.47</v>
      </c>
      <c r="Q79" s="33" t="n">
        <v>0.96</v>
      </c>
      <c r="R79" s="33" t="n">
        <v>0</v>
      </c>
      <c r="S79" s="3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40"/>
    </row>
    <row r="80" s="33" customFormat="true" ht="15.75" hidden="false" customHeight="true" outlineLevel="0" collapsed="false">
      <c r="A80" s="63" t="n">
        <v>330</v>
      </c>
      <c r="B80" s="32" t="s">
        <v>67</v>
      </c>
      <c r="C80" s="32" t="n">
        <v>50</v>
      </c>
      <c r="D80" s="3" t="n">
        <v>0.7</v>
      </c>
      <c r="E80" s="3" t="n">
        <v>2.49</v>
      </c>
      <c r="F80" s="3" t="n">
        <v>2.93</v>
      </c>
      <c r="G80" s="33" t="n">
        <f aca="false">F80*4+E80*9+D80*4</f>
        <v>36.93</v>
      </c>
      <c r="H80" s="3" t="n">
        <v>0.01</v>
      </c>
      <c r="I80" s="3" t="n">
        <v>0.01</v>
      </c>
      <c r="J80" s="3" t="n">
        <v>0.019</v>
      </c>
      <c r="K80" s="3" t="n">
        <v>0.17</v>
      </c>
      <c r="L80" s="3" t="n">
        <v>0</v>
      </c>
      <c r="M80" s="3" t="n">
        <v>13.65</v>
      </c>
      <c r="N80" s="3" t="n">
        <v>11.36</v>
      </c>
      <c r="O80" s="3" t="n">
        <v>2.64</v>
      </c>
      <c r="P80" s="3" t="n">
        <v>0.1</v>
      </c>
      <c r="Q80" s="33" t="n">
        <v>0.13</v>
      </c>
      <c r="R80" s="33" t="n">
        <v>0</v>
      </c>
      <c r="S80" s="3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40"/>
    </row>
    <row r="81" s="33" customFormat="true" ht="15.75" hidden="false" customHeight="true" outlineLevel="0" collapsed="false">
      <c r="A81" s="31" t="n">
        <v>302</v>
      </c>
      <c r="B81" s="32" t="s">
        <v>68</v>
      </c>
      <c r="C81" s="32" t="n">
        <v>150</v>
      </c>
      <c r="D81" s="39" t="n">
        <v>7.8</v>
      </c>
      <c r="E81" s="39" t="n">
        <v>3.6</v>
      </c>
      <c r="F81" s="39" t="n">
        <v>39</v>
      </c>
      <c r="G81" s="33" t="n">
        <f aca="false">F81*4+E81*9+D81*4</f>
        <v>219.6</v>
      </c>
      <c r="H81" s="39" t="n">
        <v>0.18</v>
      </c>
      <c r="I81" s="39" t="n">
        <v>0.1</v>
      </c>
      <c r="J81" s="39" t="n">
        <v>0</v>
      </c>
      <c r="K81" s="39" t="n">
        <v>0.35</v>
      </c>
      <c r="L81" s="39" t="n">
        <v>0.44</v>
      </c>
      <c r="M81" s="39" t="n">
        <v>23.55</v>
      </c>
      <c r="N81" s="39" t="n">
        <v>185.6</v>
      </c>
      <c r="O81" s="39" t="n">
        <v>123.9</v>
      </c>
      <c r="P81" s="39" t="n">
        <v>4.2</v>
      </c>
      <c r="Q81" s="33" t="n">
        <v>1.1</v>
      </c>
      <c r="R81" s="33" t="n">
        <v>0</v>
      </c>
      <c r="S81" s="3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40"/>
    </row>
    <row r="82" s="33" customFormat="true" ht="15.75" hidden="false" customHeight="true" outlineLevel="0" collapsed="false">
      <c r="A82" s="31" t="n">
        <v>342</v>
      </c>
      <c r="B82" s="32" t="s">
        <v>32</v>
      </c>
      <c r="C82" s="32" t="n">
        <v>200</v>
      </c>
      <c r="D82" s="33" t="n">
        <v>0.6</v>
      </c>
      <c r="E82" s="33" t="n">
        <v>0.4</v>
      </c>
      <c r="F82" s="33" t="n">
        <v>10.4</v>
      </c>
      <c r="G82" s="33" t="n">
        <f aca="false">F82*4+E82*9+D82*4</f>
        <v>47.6</v>
      </c>
      <c r="H82" s="33" t="n">
        <v>0.02</v>
      </c>
      <c r="I82" s="33" t="n">
        <v>0.04</v>
      </c>
      <c r="J82" s="33" t="n">
        <v>3.4</v>
      </c>
      <c r="K82" s="33" t="n">
        <v>0</v>
      </c>
      <c r="L82" s="33" t="n">
        <v>0.4</v>
      </c>
      <c r="M82" s="33" t="n">
        <v>21.2</v>
      </c>
      <c r="N82" s="33" t="n">
        <v>22.6</v>
      </c>
      <c r="O82" s="33" t="n">
        <v>14.6</v>
      </c>
      <c r="P82" s="33" t="n">
        <v>3.2</v>
      </c>
      <c r="Q82" s="33" t="n">
        <v>0.12</v>
      </c>
      <c r="R82" s="33" t="n">
        <v>0</v>
      </c>
      <c r="S82" s="3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40"/>
    </row>
    <row r="83" s="33" customFormat="true" ht="15.75" hidden="false" customHeight="true" outlineLevel="0" collapsed="false">
      <c r="A83" s="31"/>
      <c r="B83" s="32" t="s">
        <v>33</v>
      </c>
      <c r="C83" s="32" t="n">
        <v>25</v>
      </c>
      <c r="D83" s="33" t="n">
        <v>1.6625</v>
      </c>
      <c r="E83" s="33" t="n">
        <v>0.3</v>
      </c>
      <c r="F83" s="33" t="n">
        <v>10.4625</v>
      </c>
      <c r="G83" s="33" t="n">
        <f aca="false">F83*4+E83*9+D83*4</f>
        <v>51.2</v>
      </c>
      <c r="H83" s="33" t="n">
        <v>0.13125</v>
      </c>
      <c r="I83" s="33" t="n">
        <v>0.0875</v>
      </c>
      <c r="J83" s="33" t="n">
        <v>0.175</v>
      </c>
      <c r="K83" s="33" t="n">
        <v>0</v>
      </c>
      <c r="L83" s="33" t="n">
        <v>0.13125</v>
      </c>
      <c r="M83" s="33" t="n">
        <v>31.9375</v>
      </c>
      <c r="N83" s="33" t="n">
        <v>54.6875</v>
      </c>
      <c r="O83" s="33" t="n">
        <v>17.5</v>
      </c>
      <c r="P83" s="33" t="n">
        <v>1.225</v>
      </c>
      <c r="Q83" s="33" t="n">
        <v>0.3</v>
      </c>
      <c r="R83" s="33" t="n">
        <v>0.02</v>
      </c>
      <c r="S83" s="3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40"/>
    </row>
    <row r="84" s="33" customFormat="true" ht="15.75" hidden="false" customHeight="true" outlineLevel="0" collapsed="false">
      <c r="A84" s="64"/>
      <c r="B84" s="32" t="s">
        <v>24</v>
      </c>
      <c r="C84" s="32" t="n">
        <v>40</v>
      </c>
      <c r="D84" s="33" t="n">
        <f aca="false">1.35*2</f>
        <v>2.7</v>
      </c>
      <c r="E84" s="33" t="n">
        <f aca="false">0.172*2</f>
        <v>0.344</v>
      </c>
      <c r="F84" s="33" t="n">
        <f aca="false">10.03*2</f>
        <v>20.06</v>
      </c>
      <c r="G84" s="33" t="n">
        <f aca="false">F84*4+E84*9+D84*4</f>
        <v>94.136</v>
      </c>
      <c r="H84" s="33" t="n">
        <v>0.024</v>
      </c>
      <c r="I84" s="33" t="n">
        <v>0.005</v>
      </c>
      <c r="J84" s="33" t="n">
        <v>0</v>
      </c>
      <c r="K84" s="33" t="n">
        <v>0</v>
      </c>
      <c r="L84" s="33" t="n">
        <v>0.42</v>
      </c>
      <c r="M84" s="33" t="n">
        <v>8</v>
      </c>
      <c r="N84" s="33" t="n">
        <v>26</v>
      </c>
      <c r="O84" s="33" t="n">
        <v>5.6</v>
      </c>
      <c r="P84" s="33" t="n">
        <v>0.4</v>
      </c>
      <c r="Q84" s="33" t="n">
        <v>0.3</v>
      </c>
      <c r="R84" s="33" t="n">
        <v>0</v>
      </c>
      <c r="S84" s="3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40"/>
    </row>
    <row r="85" customFormat="false" ht="15.75" hidden="false" customHeight="true" outlineLevel="0" collapsed="false">
      <c r="A85" s="67"/>
      <c r="B85" s="68" t="s">
        <v>69</v>
      </c>
      <c r="C85" s="68" t="n">
        <v>25</v>
      </c>
      <c r="D85" s="3" t="n">
        <f aca="false">7.5*0.25</f>
        <v>1.875</v>
      </c>
      <c r="E85" s="3" t="n">
        <f aca="false">18*0.25</f>
        <v>4.5</v>
      </c>
      <c r="F85" s="3" t="n">
        <f aca="false">67*0.25</f>
        <v>16.75</v>
      </c>
      <c r="G85" s="33" t="n">
        <f aca="false">F85*4+E85*9+D85*4</f>
        <v>115</v>
      </c>
      <c r="H85" s="3" t="n">
        <v>0.03</v>
      </c>
      <c r="I85" s="3" t="n">
        <v>0.004</v>
      </c>
      <c r="J85" s="3" t="n">
        <v>0</v>
      </c>
      <c r="K85" s="3" t="n">
        <v>0.2</v>
      </c>
      <c r="L85" s="3" t="n">
        <v>0</v>
      </c>
      <c r="M85" s="3" t="n">
        <v>7.24</v>
      </c>
      <c r="N85" s="3" t="n">
        <v>26.87</v>
      </c>
      <c r="O85" s="3" t="n">
        <v>5.5</v>
      </c>
      <c r="P85" s="3" t="n">
        <v>0.45</v>
      </c>
      <c r="Q85" s="33" t="n">
        <v>0</v>
      </c>
      <c r="R85" s="33" t="n">
        <v>0</v>
      </c>
      <c r="S85" s="34"/>
    </row>
    <row r="86" s="36" customFormat="true" ht="15.75" hidden="false" customHeight="true" outlineLevel="0" collapsed="false">
      <c r="A86" s="31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35"/>
    </row>
    <row r="87" customFormat="false" ht="15.75" hidden="false" customHeight="true" outlineLevel="0" collapsed="false">
      <c r="A87" s="42"/>
      <c r="B87" s="61" t="s">
        <v>26</v>
      </c>
      <c r="C87" s="44" t="n">
        <f aca="false">SUM(C78:C85)</f>
        <v>630</v>
      </c>
      <c r="D87" s="44" t="n">
        <f aca="false">SUM(D78:D85)</f>
        <v>20.1661</v>
      </c>
      <c r="E87" s="44" t="n">
        <f aca="false">SUM(E78:E85)</f>
        <v>16.4838</v>
      </c>
      <c r="F87" s="44" t="n">
        <f aca="false">SUM(F78:F85)</f>
        <v>106.7087</v>
      </c>
      <c r="G87" s="44" t="n">
        <f aca="false">SUM(G78:G85)</f>
        <v>655.8534</v>
      </c>
      <c r="H87" s="44" t="n">
        <f aca="false">SUM(H78:H85)</f>
        <v>0.44185</v>
      </c>
      <c r="I87" s="44" t="n">
        <f aca="false">SUM(I78:I85)</f>
        <v>0.2898</v>
      </c>
      <c r="J87" s="44" t="n">
        <f aca="false">SUM(J78:J85)</f>
        <v>7.8942</v>
      </c>
      <c r="K87" s="44" t="n">
        <f aca="false">SUM(K78:K85)</f>
        <v>0.9</v>
      </c>
      <c r="L87" s="44" t="n">
        <f aca="false">SUM(L78:L85)</f>
        <v>1.47105</v>
      </c>
      <c r="M87" s="44" t="n">
        <f aca="false">SUM(M78:M85)</f>
        <v>134.3435</v>
      </c>
      <c r="N87" s="44" t="n">
        <f aca="false">SUM(N78:N85)</f>
        <v>399.2575</v>
      </c>
      <c r="O87" s="44" t="n">
        <f aca="false">SUM(O78:O85)</f>
        <v>190.902</v>
      </c>
      <c r="P87" s="44" t="n">
        <f aca="false">SUM(P78:P85)</f>
        <v>10.444</v>
      </c>
      <c r="Q87" s="44" t="n">
        <f aca="false">SUM(Q78:Q85)</f>
        <v>3.046</v>
      </c>
      <c r="R87" s="44" t="n">
        <f aca="false">SUM(R78:R85)</f>
        <v>0.02</v>
      </c>
      <c r="S87" s="34"/>
    </row>
    <row r="88" customFormat="false" ht="15.75" hidden="false" customHeight="true" outlineLevel="0" collapsed="false">
      <c r="A88" s="62"/>
      <c r="B88" s="46" t="s">
        <v>27</v>
      </c>
      <c r="C88" s="46"/>
      <c r="D88" s="47" t="n">
        <v>19.25</v>
      </c>
      <c r="E88" s="47" t="n">
        <v>19.75</v>
      </c>
      <c r="F88" s="47" t="n">
        <v>83.75</v>
      </c>
      <c r="G88" s="47" t="n">
        <v>587.5</v>
      </c>
      <c r="H88" s="47" t="n">
        <v>0.3</v>
      </c>
      <c r="I88" s="47" t="n">
        <v>0.35</v>
      </c>
      <c r="J88" s="47" t="n">
        <v>15</v>
      </c>
      <c r="K88" s="47" t="n">
        <v>0.175</v>
      </c>
      <c r="L88" s="47" t="n">
        <v>2.5</v>
      </c>
      <c r="M88" s="47" t="n">
        <v>275</v>
      </c>
      <c r="N88" s="47" t="n">
        <v>412.5</v>
      </c>
      <c r="O88" s="47" t="n">
        <v>62.5</v>
      </c>
      <c r="P88" s="47" t="n">
        <v>3</v>
      </c>
      <c r="Q88" s="47" t="n">
        <v>2.5</v>
      </c>
      <c r="R88" s="47" t="n">
        <v>0.025</v>
      </c>
      <c r="S88" s="34"/>
    </row>
    <row r="89" s="33" customFormat="true" ht="15.75" hidden="false" customHeight="true" outlineLevel="0" collapsed="false">
      <c r="A89" s="29" t="s">
        <v>70</v>
      </c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40"/>
    </row>
    <row r="90" s="33" customFormat="true" ht="15.75" hidden="false" customHeight="true" outlineLevel="0" collapsed="false">
      <c r="A90" s="31" t="n">
        <v>222</v>
      </c>
      <c r="B90" s="32" t="s">
        <v>71</v>
      </c>
      <c r="C90" s="32" t="n">
        <v>160</v>
      </c>
      <c r="D90" s="3" t="n">
        <v>16.48</v>
      </c>
      <c r="E90" s="3" t="n">
        <v>13.92</v>
      </c>
      <c r="F90" s="3" t="n">
        <v>33.48</v>
      </c>
      <c r="G90" s="3" t="n">
        <f aca="false">F90*4+E90*9+D90*4</f>
        <v>325.12</v>
      </c>
      <c r="H90" s="3" t="n">
        <v>0.1</v>
      </c>
      <c r="I90" s="3" t="n">
        <v>0.26</v>
      </c>
      <c r="J90" s="3" t="n">
        <v>0.42</v>
      </c>
      <c r="K90" s="3" t="n">
        <v>0.83</v>
      </c>
      <c r="L90" s="3" t="n">
        <v>0</v>
      </c>
      <c r="M90" s="3" t="n">
        <v>170.72</v>
      </c>
      <c r="N90" s="3" t="n">
        <v>224.08</v>
      </c>
      <c r="O90" s="3" t="n">
        <v>29.82</v>
      </c>
      <c r="P90" s="3" t="n">
        <v>1.18</v>
      </c>
      <c r="Q90" s="33" t="n">
        <v>0.59</v>
      </c>
      <c r="R90" s="33" t="n">
        <v>0</v>
      </c>
      <c r="S90" s="3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40"/>
    </row>
    <row r="91" s="33" customFormat="true" ht="15.75" hidden="false" customHeight="true" outlineLevel="0" collapsed="false">
      <c r="A91" s="41" t="n">
        <v>327</v>
      </c>
      <c r="B91" s="69" t="s">
        <v>72</v>
      </c>
      <c r="C91" s="69" t="n">
        <v>15</v>
      </c>
      <c r="D91" s="33" t="n">
        <v>1.12781954887218</v>
      </c>
      <c r="E91" s="33" t="n">
        <v>0.00300751879699248</v>
      </c>
      <c r="F91" s="33" t="n">
        <v>8.54135338345865</v>
      </c>
      <c r="G91" s="3" t="n">
        <f aca="false">F91*4+E91*9+D91*4</f>
        <v>38.7037593984962</v>
      </c>
      <c r="H91" s="33" t="n">
        <v>0.0075187969924812</v>
      </c>
      <c r="I91" s="33" t="n">
        <v>0.0225563909774436</v>
      </c>
      <c r="J91" s="33" t="n">
        <v>0.150375939849624</v>
      </c>
      <c r="K91" s="33" t="n">
        <v>0</v>
      </c>
      <c r="L91" s="33" t="n">
        <v>0</v>
      </c>
      <c r="M91" s="33" t="n">
        <v>47.6691729323308</v>
      </c>
      <c r="N91" s="33" t="n">
        <v>34.4360902255639</v>
      </c>
      <c r="O91" s="33" t="n">
        <v>5.11278195488722</v>
      </c>
      <c r="P91" s="33" t="n">
        <v>0.0300751879699248</v>
      </c>
      <c r="Q91" s="33" t="n">
        <v>0.15</v>
      </c>
      <c r="R91" s="33" t="n">
        <v>0</v>
      </c>
      <c r="S91" s="34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40"/>
    </row>
    <row r="92" s="33" customFormat="true" ht="15.75" hidden="false" customHeight="true" outlineLevel="0" collapsed="false">
      <c r="A92" s="31" t="n">
        <v>397</v>
      </c>
      <c r="B92" s="32" t="s">
        <v>23</v>
      </c>
      <c r="C92" s="32" t="n">
        <v>200</v>
      </c>
      <c r="D92" s="39" t="n">
        <v>4.07</v>
      </c>
      <c r="E92" s="39" t="n">
        <v>3.5</v>
      </c>
      <c r="F92" s="39" t="n">
        <v>17.5</v>
      </c>
      <c r="G92" s="3" t="n">
        <f aca="false">F92*4+E92*9+D92*4</f>
        <v>117.78</v>
      </c>
      <c r="H92" s="39" t="n">
        <f aca="false">0.28*0.18</f>
        <v>0.0504</v>
      </c>
      <c r="I92" s="39" t="n">
        <v>0.18</v>
      </c>
      <c r="J92" s="39" t="n">
        <v>1.57</v>
      </c>
      <c r="K92" s="39" t="n">
        <v>0.24</v>
      </c>
      <c r="L92" s="39" t="n">
        <v>0</v>
      </c>
      <c r="M92" s="39" t="n">
        <v>152.2</v>
      </c>
      <c r="N92" s="39" t="n">
        <v>124.5</v>
      </c>
      <c r="O92" s="39" t="n">
        <v>21.34</v>
      </c>
      <c r="P92" s="39" t="n">
        <v>0.47</v>
      </c>
      <c r="Q92" s="33" t="n">
        <v>0.5</v>
      </c>
      <c r="R92" s="33" t="n">
        <v>0</v>
      </c>
      <c r="S92" s="34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40"/>
    </row>
    <row r="93" s="33" customFormat="true" ht="15.75" hidden="false" customHeight="true" outlineLevel="0" collapsed="false">
      <c r="A93" s="64"/>
      <c r="B93" s="32" t="s">
        <v>24</v>
      </c>
      <c r="C93" s="32" t="n">
        <v>40</v>
      </c>
      <c r="D93" s="33" t="n">
        <f aca="false">1.35*2</f>
        <v>2.7</v>
      </c>
      <c r="E93" s="33" t="n">
        <f aca="false">0.172*2</f>
        <v>0.344</v>
      </c>
      <c r="F93" s="33" t="n">
        <f aca="false">10.03*2</f>
        <v>20.06</v>
      </c>
      <c r="G93" s="33" t="n">
        <f aca="false">F93*4+E93*9+D93*4</f>
        <v>94.136</v>
      </c>
      <c r="H93" s="33" t="n">
        <v>0.024</v>
      </c>
      <c r="I93" s="33" t="n">
        <v>0.005</v>
      </c>
      <c r="J93" s="33" t="n">
        <v>0</v>
      </c>
      <c r="K93" s="33" t="n">
        <v>0</v>
      </c>
      <c r="L93" s="33" t="n">
        <v>0.42</v>
      </c>
      <c r="M93" s="33" t="n">
        <v>8</v>
      </c>
      <c r="N93" s="33" t="n">
        <v>26</v>
      </c>
      <c r="O93" s="33" t="n">
        <v>5.6</v>
      </c>
      <c r="P93" s="33" t="n">
        <v>0.4</v>
      </c>
      <c r="Q93" s="33" t="n">
        <v>0.3</v>
      </c>
      <c r="R93" s="33" t="n">
        <v>0</v>
      </c>
      <c r="S93" s="34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40"/>
    </row>
    <row r="94" s="33" customFormat="true" ht="15.75" hidden="false" customHeight="true" outlineLevel="0" collapsed="false">
      <c r="A94" s="64"/>
      <c r="B94" s="32" t="s">
        <v>73</v>
      </c>
      <c r="C94" s="32" t="n">
        <v>180</v>
      </c>
      <c r="D94" s="39" t="n">
        <f aca="false">5*1.8</f>
        <v>9</v>
      </c>
      <c r="E94" s="39" t="n">
        <f aca="false">3.2*1.8</f>
        <v>5.76</v>
      </c>
      <c r="F94" s="39" t="n">
        <f aca="false">3.5*1.8</f>
        <v>6.3</v>
      </c>
      <c r="G94" s="3" t="n">
        <f aca="false">F94*4+E94*9+D94*4</f>
        <v>113.04</v>
      </c>
      <c r="H94" s="39" t="n">
        <f aca="false">0.04*0.75</f>
        <v>0.03</v>
      </c>
      <c r="I94" s="39" t="n">
        <v>0.26</v>
      </c>
      <c r="J94" s="39" t="n">
        <v>0.54</v>
      </c>
      <c r="K94" s="39" t="n">
        <v>0.36</v>
      </c>
      <c r="L94" s="39" t="n">
        <v>0</v>
      </c>
      <c r="M94" s="39" t="n">
        <v>223.2</v>
      </c>
      <c r="N94" s="39" t="n">
        <v>165.6</v>
      </c>
      <c r="O94" s="39" t="n">
        <v>25.2</v>
      </c>
      <c r="P94" s="39" t="n">
        <v>0.18</v>
      </c>
      <c r="Q94" s="33" t="n">
        <v>0.72</v>
      </c>
      <c r="R94" s="33" t="n">
        <v>0</v>
      </c>
      <c r="S94" s="34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40"/>
    </row>
    <row r="95" customFormat="false" ht="15.75" hidden="false" customHeight="true" outlineLevel="0" collapsed="false">
      <c r="A95" s="31"/>
      <c r="B95" s="46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34"/>
    </row>
    <row r="96" customFormat="false" ht="15.75" hidden="false" customHeight="true" outlineLevel="0" collapsed="false">
      <c r="A96" s="42"/>
      <c r="B96" s="61" t="s">
        <v>26</v>
      </c>
      <c r="C96" s="44" t="n">
        <f aca="false">SUM(C90:C95)</f>
        <v>595</v>
      </c>
      <c r="D96" s="44" t="n">
        <f aca="false">SUM(D90:D95)</f>
        <v>33.3778195488722</v>
      </c>
      <c r="E96" s="44" t="n">
        <f aca="false">SUM(E90:E95)</f>
        <v>23.527007518797</v>
      </c>
      <c r="F96" s="44" t="n">
        <f aca="false">SUM(F90:F95)</f>
        <v>85.8813533834586</v>
      </c>
      <c r="G96" s="44" t="n">
        <f aca="false">SUM(G90:G95)</f>
        <v>688.779759398496</v>
      </c>
      <c r="H96" s="44" t="n">
        <f aca="false">SUM(H90:H95)</f>
        <v>0.211918796992481</v>
      </c>
      <c r="I96" s="44" t="n">
        <f aca="false">SUM(I90:I95)</f>
        <v>0.727556390977444</v>
      </c>
      <c r="J96" s="44" t="n">
        <f aca="false">SUM(J90:J95)</f>
        <v>2.68037593984962</v>
      </c>
      <c r="K96" s="44" t="n">
        <f aca="false">SUM(K90:K95)</f>
        <v>1.43</v>
      </c>
      <c r="L96" s="44" t="n">
        <f aca="false">SUM(L90:L95)</f>
        <v>0.42</v>
      </c>
      <c r="M96" s="44" t="n">
        <f aca="false">SUM(M90:M95)</f>
        <v>601.789172932331</v>
      </c>
      <c r="N96" s="44" t="n">
        <f aca="false">SUM(N90:N95)</f>
        <v>574.616090225564</v>
      </c>
      <c r="O96" s="44" t="n">
        <f aca="false">SUM(O90:O95)</f>
        <v>87.0727819548872</v>
      </c>
      <c r="P96" s="44" t="n">
        <f aca="false">SUM(P90:P95)</f>
        <v>2.26007518796992</v>
      </c>
      <c r="Q96" s="44" t="n">
        <f aca="false">SUM(Q90:Q95)</f>
        <v>2.26</v>
      </c>
      <c r="R96" s="44" t="n">
        <f aca="false">SUM(R90:R95)</f>
        <v>0</v>
      </c>
      <c r="S96" s="34"/>
    </row>
    <row r="97" customFormat="false" ht="15.75" hidden="false" customHeight="true" outlineLevel="0" collapsed="false">
      <c r="A97" s="62"/>
      <c r="B97" s="46" t="s">
        <v>27</v>
      </c>
      <c r="C97" s="46"/>
      <c r="D97" s="47" t="n">
        <v>19.25</v>
      </c>
      <c r="E97" s="47" t="n">
        <v>19.75</v>
      </c>
      <c r="F97" s="47" t="n">
        <v>83.75</v>
      </c>
      <c r="G97" s="47" t="n">
        <v>587.5</v>
      </c>
      <c r="H97" s="47" t="n">
        <v>0.3</v>
      </c>
      <c r="I97" s="47" t="n">
        <v>0.35</v>
      </c>
      <c r="J97" s="47" t="n">
        <v>15</v>
      </c>
      <c r="K97" s="47" t="n">
        <v>0.175</v>
      </c>
      <c r="L97" s="47" t="n">
        <v>2.5</v>
      </c>
      <c r="M97" s="47" t="n">
        <v>275</v>
      </c>
      <c r="N97" s="47" t="n">
        <v>412.5</v>
      </c>
      <c r="O97" s="47" t="n">
        <v>62.5</v>
      </c>
      <c r="P97" s="47" t="n">
        <v>3</v>
      </c>
      <c r="Q97" s="47" t="n">
        <v>2.5</v>
      </c>
      <c r="R97" s="47" t="n">
        <v>0.025</v>
      </c>
      <c r="S97" s="34"/>
    </row>
    <row r="98" s="71" customFormat="true" ht="15.75" hidden="false" customHeight="true" outlineLevel="0" collapsed="false">
      <c r="A98" s="29" t="s">
        <v>74</v>
      </c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70"/>
    </row>
    <row r="99" customFormat="false" ht="15.75" hidden="false" customHeight="true" outlineLevel="0" collapsed="false">
      <c r="A99" s="31"/>
      <c r="B99" s="32" t="s">
        <v>29</v>
      </c>
      <c r="C99" s="32" t="n">
        <v>70</v>
      </c>
      <c r="D99" s="33" t="n">
        <v>0.4872</v>
      </c>
      <c r="E99" s="33" t="n">
        <v>0.0696</v>
      </c>
      <c r="F99" s="33" t="n">
        <v>1.3224</v>
      </c>
      <c r="G99" s="33" t="n">
        <f aca="false">F99*4+E99*9+D99*4</f>
        <v>7.8648</v>
      </c>
      <c r="H99" s="33" t="n">
        <v>0.0232</v>
      </c>
      <c r="I99" s="33" t="n">
        <v>0.0116</v>
      </c>
      <c r="J99" s="33" t="n">
        <v>3.4104</v>
      </c>
      <c r="K99" s="33" t="n">
        <v>0</v>
      </c>
      <c r="L99" s="33" t="n">
        <v>0.0696</v>
      </c>
      <c r="M99" s="33" t="n">
        <v>11.832</v>
      </c>
      <c r="N99" s="33" t="n">
        <v>20.88</v>
      </c>
      <c r="O99" s="33" t="n">
        <v>9.744</v>
      </c>
      <c r="P99" s="33" t="n">
        <v>0.348</v>
      </c>
      <c r="Q99" s="33" t="n">
        <v>0.119</v>
      </c>
      <c r="R99" s="33" t="n">
        <v>0</v>
      </c>
      <c r="S99" s="34"/>
    </row>
    <row r="100" s="33" customFormat="true" ht="15.75" hidden="false" customHeight="true" outlineLevel="0" collapsed="false">
      <c r="A100" s="31" t="n">
        <v>297</v>
      </c>
      <c r="B100" s="32" t="s">
        <v>75</v>
      </c>
      <c r="C100" s="32" t="n">
        <f aca="false">65</f>
        <v>65</v>
      </c>
      <c r="D100" s="33" t="n">
        <v>6.86</v>
      </c>
      <c r="E100" s="33" t="n">
        <v>10.24</v>
      </c>
      <c r="F100" s="33" t="n">
        <v>4.05</v>
      </c>
      <c r="G100" s="33" t="n">
        <f aca="false">F100*4+E100*9+D100*4</f>
        <v>135.8</v>
      </c>
      <c r="H100" s="33" t="n">
        <v>0.02</v>
      </c>
      <c r="I100" s="33" t="n">
        <v>0.06</v>
      </c>
      <c r="J100" s="33" t="n">
        <v>0.51</v>
      </c>
      <c r="K100" s="33" t="n">
        <v>0.39</v>
      </c>
      <c r="L100" s="33" t="n">
        <v>2.405</v>
      </c>
      <c r="M100" s="33" t="n">
        <v>24.21</v>
      </c>
      <c r="N100" s="33" t="n">
        <v>53.55</v>
      </c>
      <c r="O100" s="33" t="n">
        <v>7.21</v>
      </c>
      <c r="P100" s="33" t="n">
        <v>0.57</v>
      </c>
      <c r="Q100" s="33" t="n">
        <v>1.99</v>
      </c>
      <c r="R100" s="33" t="n">
        <v>0.02</v>
      </c>
      <c r="S100" s="3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40"/>
    </row>
    <row r="101" s="33" customFormat="true" ht="15.75" hidden="false" customHeight="true" outlineLevel="0" collapsed="false">
      <c r="A101" s="63" t="n">
        <v>203</v>
      </c>
      <c r="B101" s="53" t="s">
        <v>76</v>
      </c>
      <c r="C101" s="53" t="n">
        <v>110</v>
      </c>
      <c r="D101" s="39" t="n">
        <v>4.14</v>
      </c>
      <c r="E101" s="39" t="n">
        <v>5</v>
      </c>
      <c r="F101" s="39" t="n">
        <v>23.4</v>
      </c>
      <c r="G101" s="33" t="n">
        <f aca="false">F101*4+E101*9+D101*4</f>
        <v>155.16</v>
      </c>
      <c r="H101" s="39" t="n">
        <v>0.04</v>
      </c>
      <c r="I101" s="39" t="n">
        <v>0.008</v>
      </c>
      <c r="J101" s="39" t="n">
        <v>0</v>
      </c>
      <c r="K101" s="39" t="n">
        <v>0</v>
      </c>
      <c r="L101" s="39" t="n">
        <v>0.57</v>
      </c>
      <c r="M101" s="39" t="n">
        <v>8.2</v>
      </c>
      <c r="N101" s="39" t="n">
        <v>27.2</v>
      </c>
      <c r="O101" s="39" t="n">
        <v>6.32</v>
      </c>
      <c r="P101" s="39" t="n">
        <v>0.62</v>
      </c>
      <c r="Q101" s="33" t="n">
        <v>0</v>
      </c>
      <c r="R101" s="33" t="n">
        <v>0</v>
      </c>
      <c r="S101" s="3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40"/>
    </row>
    <row r="102" s="33" customFormat="true" ht="15.75" hidden="false" customHeight="true" outlineLevel="0" collapsed="false">
      <c r="A102" s="31" t="n">
        <v>379</v>
      </c>
      <c r="B102" s="32" t="s">
        <v>40</v>
      </c>
      <c r="C102" s="32" t="n">
        <v>200</v>
      </c>
      <c r="D102" s="33" t="n">
        <v>2.9</v>
      </c>
      <c r="E102" s="33" t="n">
        <v>2.5</v>
      </c>
      <c r="F102" s="33" t="n">
        <v>14.7</v>
      </c>
      <c r="G102" s="33" t="n">
        <f aca="false">F102*4+E102*9+D102*4</f>
        <v>92.9</v>
      </c>
      <c r="H102" s="33" t="n">
        <v>0.02</v>
      </c>
      <c r="I102" s="33" t="n">
        <v>0.13</v>
      </c>
      <c r="J102" s="33" t="n">
        <v>0.6</v>
      </c>
      <c r="K102" s="33" t="n">
        <v>0.1</v>
      </c>
      <c r="L102" s="33" t="n">
        <v>0.1</v>
      </c>
      <c r="M102" s="33" t="n">
        <v>120.3</v>
      </c>
      <c r="N102" s="33" t="n">
        <v>90</v>
      </c>
      <c r="O102" s="33" t="n">
        <v>14</v>
      </c>
      <c r="P102" s="33" t="n">
        <v>0.13</v>
      </c>
      <c r="Q102" s="33" t="n">
        <v>0.4</v>
      </c>
      <c r="R102" s="33" t="n">
        <v>0</v>
      </c>
      <c r="S102" s="3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40"/>
    </row>
    <row r="103" s="33" customFormat="true" ht="15.75" hidden="false" customHeight="true" outlineLevel="0" collapsed="false">
      <c r="A103" s="31"/>
      <c r="B103" s="32" t="s">
        <v>33</v>
      </c>
      <c r="C103" s="32" t="n">
        <v>25</v>
      </c>
      <c r="D103" s="33" t="n">
        <v>1.6625</v>
      </c>
      <c r="E103" s="33" t="n">
        <v>0.3</v>
      </c>
      <c r="F103" s="33" t="n">
        <v>10.4625</v>
      </c>
      <c r="G103" s="33" t="n">
        <f aca="false">F103*4+E103*9+D103*4</f>
        <v>51.2</v>
      </c>
      <c r="H103" s="33" t="n">
        <v>0.13125</v>
      </c>
      <c r="I103" s="33" t="n">
        <v>0.0875</v>
      </c>
      <c r="J103" s="33" t="n">
        <v>0.175</v>
      </c>
      <c r="K103" s="33" t="n">
        <v>0</v>
      </c>
      <c r="L103" s="33" t="n">
        <v>0.13125</v>
      </c>
      <c r="M103" s="33" t="n">
        <v>31.9375</v>
      </c>
      <c r="N103" s="33" t="n">
        <v>54.6875</v>
      </c>
      <c r="O103" s="33" t="n">
        <v>17.5</v>
      </c>
      <c r="P103" s="33" t="n">
        <v>1.225</v>
      </c>
      <c r="Q103" s="33" t="n">
        <v>0.3</v>
      </c>
      <c r="R103" s="33" t="n">
        <v>0.02</v>
      </c>
      <c r="S103" s="3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40"/>
    </row>
    <row r="104" s="33" customFormat="true" ht="15.75" hidden="false" customHeight="true" outlineLevel="0" collapsed="false">
      <c r="A104" s="64"/>
      <c r="B104" s="32" t="s">
        <v>24</v>
      </c>
      <c r="C104" s="32" t="n">
        <v>40</v>
      </c>
      <c r="D104" s="33" t="n">
        <f aca="false">1.35*2</f>
        <v>2.7</v>
      </c>
      <c r="E104" s="33" t="n">
        <f aca="false">0.172*2</f>
        <v>0.344</v>
      </c>
      <c r="F104" s="33" t="n">
        <f aca="false">10.03*2</f>
        <v>20.06</v>
      </c>
      <c r="G104" s="33" t="n">
        <f aca="false">F104*4+E104*9+D104*4</f>
        <v>94.136</v>
      </c>
      <c r="H104" s="33" t="n">
        <v>0.024</v>
      </c>
      <c r="I104" s="33" t="n">
        <v>0.005</v>
      </c>
      <c r="J104" s="33" t="n">
        <v>0</v>
      </c>
      <c r="K104" s="33" t="n">
        <v>0</v>
      </c>
      <c r="L104" s="33" t="n">
        <v>0.42</v>
      </c>
      <c r="M104" s="33" t="n">
        <v>8</v>
      </c>
      <c r="N104" s="33" t="n">
        <v>26</v>
      </c>
      <c r="O104" s="33" t="n">
        <v>5.6</v>
      </c>
      <c r="P104" s="33" t="n">
        <v>0.4</v>
      </c>
      <c r="Q104" s="33" t="n">
        <v>0.3</v>
      </c>
      <c r="R104" s="33" t="n">
        <v>0</v>
      </c>
      <c r="S104" s="3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40"/>
    </row>
    <row r="105" s="33" customFormat="true" ht="15.75" hidden="false" customHeight="true" outlineLevel="0" collapsed="false">
      <c r="A105" s="31" t="n">
        <v>368</v>
      </c>
      <c r="B105" s="32" t="s">
        <v>77</v>
      </c>
      <c r="C105" s="32" t="n">
        <v>120</v>
      </c>
      <c r="D105" s="39" t="n">
        <f aca="false">0.9*1.2</f>
        <v>1.08</v>
      </c>
      <c r="E105" s="39" t="n">
        <f aca="false">0.1*1.2</f>
        <v>0.12</v>
      </c>
      <c r="F105" s="39" t="n">
        <f aca="false">9.5*1.2</f>
        <v>11.4</v>
      </c>
      <c r="G105" s="33" t="n">
        <f aca="false">F105*4+E105*9+D105*4</f>
        <v>51</v>
      </c>
      <c r="H105" s="39" t="n">
        <v>0.04</v>
      </c>
      <c r="I105" s="39" t="n">
        <v>0.01</v>
      </c>
      <c r="J105" s="39" t="n">
        <v>5</v>
      </c>
      <c r="K105" s="39" t="n">
        <v>0</v>
      </c>
      <c r="L105" s="39" t="n">
        <v>0.33</v>
      </c>
      <c r="M105" s="39" t="n">
        <v>25</v>
      </c>
      <c r="N105" s="39" t="n">
        <v>18.3</v>
      </c>
      <c r="O105" s="39" t="n">
        <v>14.16</v>
      </c>
      <c r="P105" s="39" t="n">
        <v>0.5</v>
      </c>
      <c r="Q105" s="33" t="n">
        <v>0.48</v>
      </c>
      <c r="R105" s="33" t="n">
        <v>1E-005</v>
      </c>
      <c r="S105" s="3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40"/>
    </row>
    <row r="106" customFormat="false" ht="15.75" hidden="false" customHeight="true" outlineLevel="0" collapsed="false">
      <c r="A106" s="31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4"/>
    </row>
    <row r="107" s="71" customFormat="true" ht="15.75" hidden="false" customHeight="true" outlineLevel="0" collapsed="false">
      <c r="A107" s="42"/>
      <c r="B107" s="43" t="s">
        <v>26</v>
      </c>
      <c r="C107" s="44" t="n">
        <f aca="false">SUM(C99:C105)</f>
        <v>630</v>
      </c>
      <c r="D107" s="44" t="n">
        <f aca="false">SUM(D99:D105)</f>
        <v>19.8297</v>
      </c>
      <c r="E107" s="44" t="n">
        <f aca="false">SUM(E99:E105)</f>
        <v>18.5736</v>
      </c>
      <c r="F107" s="44" t="n">
        <f aca="false">SUM(F99:F105)</f>
        <v>85.3949</v>
      </c>
      <c r="G107" s="44" t="n">
        <f aca="false">SUM(G99:G105)</f>
        <v>588.0608</v>
      </c>
      <c r="H107" s="44" t="n">
        <f aca="false">SUM(H99:H105)</f>
        <v>0.29845</v>
      </c>
      <c r="I107" s="44" t="n">
        <f aca="false">SUM(I99:I105)</f>
        <v>0.3121</v>
      </c>
      <c r="J107" s="44" t="n">
        <f aca="false">SUM(J99:J105)</f>
        <v>9.6954</v>
      </c>
      <c r="K107" s="44" t="n">
        <f aca="false">SUM(K99:K105)</f>
        <v>0.49</v>
      </c>
      <c r="L107" s="44" t="n">
        <f aca="false">SUM(L99:L105)</f>
        <v>4.02585</v>
      </c>
      <c r="M107" s="44" t="n">
        <f aca="false">SUM(M99:M105)</f>
        <v>229.4795</v>
      </c>
      <c r="N107" s="44" t="n">
        <f aca="false">SUM(N99:N105)</f>
        <v>290.6175</v>
      </c>
      <c r="O107" s="44" t="n">
        <f aca="false">SUM(O99:O105)</f>
        <v>74.534</v>
      </c>
      <c r="P107" s="44" t="n">
        <f aca="false">SUM(P99:P105)</f>
        <v>3.793</v>
      </c>
      <c r="Q107" s="44" t="n">
        <f aca="false">SUM(Q99:Q105)</f>
        <v>3.589</v>
      </c>
      <c r="R107" s="44" t="n">
        <f aca="false">SUM(R99:R105)</f>
        <v>0.04001</v>
      </c>
      <c r="S107" s="3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70"/>
    </row>
    <row r="108" customFormat="false" ht="15.75" hidden="false" customHeight="true" outlineLevel="0" collapsed="false">
      <c r="B108" s="46" t="s">
        <v>27</v>
      </c>
      <c r="C108" s="46"/>
      <c r="D108" s="47" t="n">
        <v>19.25</v>
      </c>
      <c r="E108" s="47" t="n">
        <v>19.75</v>
      </c>
      <c r="F108" s="47" t="n">
        <v>83.75</v>
      </c>
      <c r="G108" s="47" t="n">
        <v>587.5</v>
      </c>
      <c r="H108" s="47" t="n">
        <v>0.3</v>
      </c>
      <c r="I108" s="47" t="n">
        <v>0.35</v>
      </c>
      <c r="J108" s="47" t="n">
        <v>15</v>
      </c>
      <c r="K108" s="47" t="n">
        <v>0.175</v>
      </c>
      <c r="L108" s="47" t="n">
        <v>2.5</v>
      </c>
      <c r="M108" s="47" t="n">
        <v>275</v>
      </c>
      <c r="N108" s="47" t="n">
        <v>412.5</v>
      </c>
      <c r="O108" s="47" t="n">
        <v>62.5</v>
      </c>
      <c r="P108" s="47" t="n">
        <v>3</v>
      </c>
      <c r="Q108" s="47" t="n">
        <v>2.5</v>
      </c>
      <c r="R108" s="47" t="n">
        <v>0.025</v>
      </c>
      <c r="S108" s="34"/>
    </row>
    <row r="109" customFormat="false" ht="35.25" hidden="false" customHeight="true" outlineLevel="0" collapsed="false">
      <c r="B109" s="46"/>
      <c r="C109" s="46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34"/>
    </row>
    <row r="110" s="3" customFormat="true" ht="15.75" hidden="false" customHeight="true" outlineLevel="0" collapsed="false">
      <c r="A110" s="1"/>
      <c r="B110" s="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S110" s="3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73"/>
    </row>
    <row r="111" customFormat="false" ht="15.75" hidden="false" customHeight="true" outlineLevel="0" collapsed="false">
      <c r="A111" s="74"/>
      <c r="B111" s="71"/>
      <c r="D111" s="28" t="s">
        <v>2</v>
      </c>
      <c r="E111" s="28"/>
      <c r="F111" s="28"/>
      <c r="G111" s="28" t="s">
        <v>3</v>
      </c>
      <c r="H111" s="75" t="s">
        <v>4</v>
      </c>
      <c r="I111" s="75"/>
      <c r="J111" s="75"/>
      <c r="K111" s="75"/>
      <c r="L111" s="75"/>
      <c r="M111" s="75" t="s">
        <v>78</v>
      </c>
      <c r="N111" s="75"/>
      <c r="O111" s="75"/>
      <c r="P111" s="75"/>
      <c r="Q111" s="75"/>
      <c r="R111" s="1"/>
      <c r="S111" s="19"/>
    </row>
    <row r="112" s="3" customFormat="true" ht="43.5" hidden="false" customHeight="true" outlineLevel="0" collapsed="false">
      <c r="A112" s="74"/>
      <c r="D112" s="28" t="s">
        <v>7</v>
      </c>
      <c r="E112" s="28" t="s">
        <v>8</v>
      </c>
      <c r="F112" s="28" t="s">
        <v>9</v>
      </c>
      <c r="G112" s="28"/>
      <c r="H112" s="75" t="s">
        <v>10</v>
      </c>
      <c r="I112" s="75" t="s">
        <v>11</v>
      </c>
      <c r="J112" s="75" t="s">
        <v>12</v>
      </c>
      <c r="K112" s="75" t="s">
        <v>13</v>
      </c>
      <c r="L112" s="75" t="s">
        <v>14</v>
      </c>
      <c r="M112" s="28" t="s">
        <v>15</v>
      </c>
      <c r="N112" s="28" t="s">
        <v>16</v>
      </c>
      <c r="O112" s="28" t="s">
        <v>17</v>
      </c>
      <c r="P112" s="28" t="s">
        <v>18</v>
      </c>
      <c r="Q112" s="28" t="s">
        <v>19</v>
      </c>
      <c r="R112" s="28" t="s">
        <v>20</v>
      </c>
      <c r="S112" s="7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73"/>
    </row>
    <row r="113" s="33" customFormat="true" ht="15.75" hidden="false" customHeight="true" outlineLevel="0" collapsed="false">
      <c r="A113" s="74"/>
      <c r="B113" s="3" t="s">
        <v>79</v>
      </c>
      <c r="D113" s="3" t="n">
        <v>77</v>
      </c>
      <c r="E113" s="3" t="n">
        <v>79</v>
      </c>
      <c r="F113" s="3" t="n">
        <v>335</v>
      </c>
      <c r="G113" s="3" t="n">
        <v>2350</v>
      </c>
      <c r="H113" s="3" t="n">
        <v>1.2</v>
      </c>
      <c r="I113" s="3" t="n">
        <v>1.4</v>
      </c>
      <c r="J113" s="3" t="n">
        <v>60</v>
      </c>
      <c r="K113" s="3" t="n">
        <v>0.7</v>
      </c>
      <c r="L113" s="3" t="n">
        <v>10</v>
      </c>
      <c r="M113" s="3" t="n">
        <v>1100</v>
      </c>
      <c r="N113" s="3" t="n">
        <v>1650</v>
      </c>
      <c r="O113" s="3" t="n">
        <v>250</v>
      </c>
      <c r="P113" s="3" t="n">
        <v>12</v>
      </c>
      <c r="Q113" s="3" t="n">
        <v>10</v>
      </c>
      <c r="R113" s="3" t="n">
        <v>0.1</v>
      </c>
      <c r="S113" s="19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40"/>
    </row>
    <row r="114" s="33" customFormat="true" ht="15.75" hidden="false" customHeight="true" outlineLevel="0" collapsed="false">
      <c r="A114" s="74"/>
      <c r="B114" s="77" t="s">
        <v>80</v>
      </c>
      <c r="C114" s="77"/>
      <c r="D114" s="77" t="n">
        <f aca="false">D113*0.25</f>
        <v>19.25</v>
      </c>
      <c r="E114" s="77" t="n">
        <f aca="false">E113*0.25</f>
        <v>19.75</v>
      </c>
      <c r="F114" s="77" t="n">
        <f aca="false">F113*0.25</f>
        <v>83.75</v>
      </c>
      <c r="G114" s="77" t="n">
        <f aca="false">G113*0.25</f>
        <v>587.5</v>
      </c>
      <c r="H114" s="77" t="n">
        <f aca="false">H113*0.25</f>
        <v>0.3</v>
      </c>
      <c r="I114" s="77" t="n">
        <f aca="false">I113*0.25</f>
        <v>0.35</v>
      </c>
      <c r="J114" s="77" t="n">
        <f aca="false">J113*0.25</f>
        <v>15</v>
      </c>
      <c r="K114" s="77" t="n">
        <f aca="false">K113*0.25</f>
        <v>0.175</v>
      </c>
      <c r="L114" s="77" t="n">
        <f aca="false">L113*0.25</f>
        <v>2.5</v>
      </c>
      <c r="M114" s="77" t="n">
        <f aca="false">M113*0.25</f>
        <v>275</v>
      </c>
      <c r="N114" s="77" t="n">
        <f aca="false">N113*0.25</f>
        <v>412.5</v>
      </c>
      <c r="O114" s="77" t="n">
        <f aca="false">O113*0.25</f>
        <v>62.5</v>
      </c>
      <c r="P114" s="77" t="n">
        <f aca="false">P113*0.25</f>
        <v>3</v>
      </c>
      <c r="Q114" s="77" t="n">
        <f aca="false">Q113*0.25</f>
        <v>2.5</v>
      </c>
      <c r="R114" s="77" t="n">
        <f aca="false">R113*0.25</f>
        <v>0.025</v>
      </c>
      <c r="S114" s="3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40"/>
    </row>
    <row r="115" s="33" customFormat="true" ht="15.75" hidden="false" customHeight="true" outlineLevel="0" collapsed="false">
      <c r="A115" s="74"/>
      <c r="B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4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40"/>
    </row>
    <row r="116" s="57" customFormat="true" ht="15.75" hidden="false" customHeight="true" outlineLevel="0" collapsed="false">
      <c r="A116" s="78"/>
      <c r="B116" s="79" t="s">
        <v>81</v>
      </c>
      <c r="C116" s="80"/>
      <c r="D116" s="80" t="n">
        <f aca="false">(D107+D96+D87+D75+D64+D53+D43+D33+D22+D12)/10</f>
        <v>21.6609791117499</v>
      </c>
      <c r="E116" s="80" t="n">
        <f aca="false">(E107+E96+E87+E75+E64+E53+E43+E33+E22+E12)/10</f>
        <v>19.6495282533768</v>
      </c>
      <c r="F116" s="80" t="n">
        <f aca="false">(F107+F96+F87+F75+F64+F53+F43+F33+F22+F12)/10</f>
        <v>84.850844434691</v>
      </c>
      <c r="G116" s="80" t="n">
        <f aca="false">(G107+G96+G87+G75+G64+G53+G43+G33+G22+G12)/10</f>
        <v>613.055648466155</v>
      </c>
      <c r="H116" s="80" t="n">
        <f aca="false">(H107+H96+H87+H75+H64+H53+H43+H33+H22+H12)/10</f>
        <v>0.387271737417755</v>
      </c>
      <c r="I116" s="80" t="n">
        <f aca="false">(I107+I96+I87+I75+I64+I53+I43+I33+I22+I12)/10</f>
        <v>0.511036739534698</v>
      </c>
      <c r="J116" s="80" t="n">
        <f aca="false">(J107+J96+J87+J75+J64+J53+J43+J33+J22+J12)/10</f>
        <v>19.6873152024717</v>
      </c>
      <c r="K116" s="80" t="n">
        <f aca="false">(K107+K96+K87+K75+K64+K53+K43+K33+K22+K12)/10</f>
        <v>1.0261</v>
      </c>
      <c r="L116" s="80" t="n">
        <f aca="false">(L107+L96+L87+L75+L64+L53+L43+L33+L22+L12)/10</f>
        <v>4.93290279368085</v>
      </c>
      <c r="M116" s="80" t="n">
        <f aca="false">(M107+M96+M87+M75+M64+M53+M43+M33+M22+M12)/10</f>
        <v>266.294418824035</v>
      </c>
      <c r="N116" s="80" t="n">
        <f aca="false">(N107+N96+N87+N75+N64+N53+N43+N33+N22+N12)/10</f>
        <v>382.366645326972</v>
      </c>
      <c r="O116" s="80" t="n">
        <f aca="false">(O107+O96+O87+O75+O64+O53+O43+O33+O22+O12)/10</f>
        <v>112.314487572702</v>
      </c>
      <c r="P116" s="80" t="n">
        <f aca="false">(P107+P96+P87+P75+P64+P53+P43+P33+P22+P12)/10</f>
        <v>11.1799414636471</v>
      </c>
      <c r="Q116" s="80" t="n">
        <f aca="false">(Q107+Q96+Q87+Q75+Q64+Q53+Q43+Q33+Q22+Q12)/10</f>
        <v>3.28418</v>
      </c>
      <c r="R116" s="80" t="n">
        <f aca="false">(R107+R96+R87+R75+R64+R53+R43+R33+R22+R12)/10</f>
        <v>0.039103</v>
      </c>
      <c r="S116" s="54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6"/>
    </row>
    <row r="117" s="71" customFormat="true" ht="15.75" hidden="false" customHeight="true" outlineLevel="0" collapsed="false">
      <c r="A117" s="1"/>
      <c r="B117" s="8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4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70"/>
    </row>
    <row r="118" s="87" customFormat="true" ht="15.75" hidden="false" customHeight="true" outlineLevel="0" collapsed="false">
      <c r="A118" s="82"/>
      <c r="B118" s="83"/>
      <c r="C118" s="18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5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86"/>
    </row>
    <row r="119" s="6" customFormat="true" ht="15.75" hidden="false" customHeight="true" outlineLevel="0" collapsed="false">
      <c r="A119" s="88"/>
      <c r="B119" s="89"/>
    </row>
    <row r="120" s="6" customFormat="true" ht="15.75" hidden="false" customHeight="true" outlineLevel="0" collapsed="false">
      <c r="A120" s="88"/>
      <c r="B120" s="89"/>
    </row>
    <row r="121" s="6" customFormat="true" ht="15.75" hidden="false" customHeight="true" outlineLevel="0" collapsed="false">
      <c r="A121" s="88"/>
      <c r="B121" s="89"/>
    </row>
    <row r="122" s="6" customFormat="true" ht="15.75" hidden="false" customHeight="true" outlineLevel="0" collapsed="false">
      <c r="A122" s="88"/>
      <c r="B122" s="89"/>
    </row>
    <row r="123" s="6" customFormat="true" ht="15.75" hidden="false" customHeight="true" outlineLevel="0" collapsed="false">
      <c r="A123" s="88"/>
      <c r="B123" s="89"/>
    </row>
    <row r="124" s="6" customFormat="true" ht="15.75" hidden="false" customHeight="true" outlineLevel="0" collapsed="false">
      <c r="A124" s="88"/>
      <c r="B124" s="89"/>
    </row>
    <row r="125" s="6" customFormat="true" ht="15.75" hidden="false" customHeight="true" outlineLevel="0" collapsed="false">
      <c r="A125" s="88"/>
      <c r="B125" s="89"/>
    </row>
    <row r="126" s="6" customFormat="true" ht="15.75" hidden="false" customHeight="true" outlineLevel="0" collapsed="false">
      <c r="A126" s="88"/>
      <c r="B126" s="89"/>
    </row>
    <row r="127" s="6" customFormat="true" ht="15.75" hidden="false" customHeight="true" outlineLevel="0" collapsed="false">
      <c r="A127" s="88"/>
      <c r="B127" s="89"/>
    </row>
    <row r="128" s="6" customFormat="true" ht="15.75" hidden="false" customHeight="true" outlineLevel="0" collapsed="false">
      <c r="A128" s="88"/>
      <c r="B128" s="89"/>
    </row>
    <row r="129" s="6" customFormat="true" ht="15.75" hidden="false" customHeight="true" outlineLevel="0" collapsed="false">
      <c r="A129" s="88"/>
      <c r="B129" s="89"/>
    </row>
    <row r="130" s="6" customFormat="true" ht="15.75" hidden="false" customHeight="true" outlineLevel="0" collapsed="false">
      <c r="A130" s="88"/>
      <c r="B130" s="89"/>
    </row>
    <row r="131" s="6" customFormat="true" ht="15.75" hidden="false" customHeight="true" outlineLevel="0" collapsed="false">
      <c r="A131" s="88"/>
      <c r="B131" s="89"/>
    </row>
    <row r="132" s="6" customFormat="true" ht="15.75" hidden="false" customHeight="true" outlineLevel="0" collapsed="false">
      <c r="A132" s="88"/>
      <c r="B132" s="89"/>
    </row>
    <row r="133" s="6" customFormat="true" ht="15.75" hidden="false" customHeight="true" outlineLevel="0" collapsed="false">
      <c r="A133" s="88"/>
      <c r="B133" s="89"/>
    </row>
    <row r="134" s="6" customFormat="true" ht="15.75" hidden="false" customHeight="true" outlineLevel="0" collapsed="false">
      <c r="A134" s="88"/>
      <c r="B134" s="89"/>
    </row>
    <row r="135" s="6" customFormat="true" ht="15.75" hidden="false" customHeight="true" outlineLevel="0" collapsed="false">
      <c r="A135" s="88"/>
      <c r="B135" s="89"/>
    </row>
    <row r="136" s="6" customFormat="true" ht="15.75" hidden="false" customHeight="true" outlineLevel="0" collapsed="false">
      <c r="A136" s="88"/>
      <c r="B136" s="89"/>
    </row>
    <row r="137" s="6" customFormat="true" ht="15.75" hidden="false" customHeight="true" outlineLevel="0" collapsed="false">
      <c r="A137" s="88"/>
      <c r="B137" s="89"/>
    </row>
    <row r="138" s="6" customFormat="true" ht="15.75" hidden="false" customHeight="true" outlineLevel="0" collapsed="false">
      <c r="A138" s="88"/>
      <c r="B138" s="89"/>
    </row>
    <row r="139" s="6" customFormat="true" ht="15.75" hidden="false" customHeight="true" outlineLevel="0" collapsed="false">
      <c r="A139" s="88"/>
      <c r="B139" s="89"/>
    </row>
    <row r="140" s="6" customFormat="true" ht="15.75" hidden="false" customHeight="true" outlineLevel="0" collapsed="false">
      <c r="A140" s="88"/>
      <c r="B140" s="89"/>
    </row>
    <row r="141" s="6" customFormat="true" ht="15.75" hidden="false" customHeight="true" outlineLevel="0" collapsed="false">
      <c r="A141" s="88"/>
      <c r="B141" s="89"/>
    </row>
    <row r="142" s="6" customFormat="true" ht="15.75" hidden="false" customHeight="true" outlineLevel="0" collapsed="false">
      <c r="A142" s="88"/>
      <c r="B142" s="89"/>
    </row>
    <row r="143" s="6" customFormat="true" ht="15.75" hidden="false" customHeight="true" outlineLevel="0" collapsed="false">
      <c r="A143" s="88"/>
      <c r="B143" s="89"/>
    </row>
    <row r="144" s="6" customFormat="true" ht="15.75" hidden="false" customHeight="true" outlineLevel="0" collapsed="false">
      <c r="A144" s="88"/>
      <c r="B144" s="89"/>
    </row>
    <row r="145" s="6" customFormat="true" ht="15.75" hidden="false" customHeight="true" outlineLevel="0" collapsed="false">
      <c r="A145" s="88"/>
      <c r="B145" s="89"/>
    </row>
    <row r="146" s="6" customFormat="true" ht="15.75" hidden="false" customHeight="true" outlineLevel="0" collapsed="false">
      <c r="A146" s="88"/>
      <c r="B146" s="89"/>
    </row>
    <row r="147" s="6" customFormat="true" ht="15.75" hidden="false" customHeight="true" outlineLevel="0" collapsed="false">
      <c r="A147" s="88"/>
      <c r="B147" s="89"/>
    </row>
    <row r="148" s="6" customFormat="true" ht="15.75" hidden="false" customHeight="true" outlineLevel="0" collapsed="false">
      <c r="A148" s="88"/>
      <c r="B148" s="89"/>
    </row>
    <row r="149" s="96" customFormat="true" ht="15.75" hidden="false" customHeight="true" outlineLevel="0" collapsed="false">
      <c r="A149" s="90"/>
      <c r="B149" s="91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95"/>
    </row>
    <row r="150" customFormat="false" ht="15.75" hidden="false" customHeight="true" outlineLevel="0" collapsed="false"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4"/>
    </row>
    <row r="151" customFormat="false" ht="15.75" hidden="false" customHeight="true" outlineLevel="0" collapsed="false"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4"/>
    </row>
    <row r="152" customFormat="false" ht="15.75" hidden="false" customHeight="true" outlineLevel="0" collapsed="false"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4"/>
    </row>
    <row r="153" customFormat="false" ht="15.75" hidden="false" customHeight="true" outlineLevel="0" collapsed="false"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4"/>
    </row>
    <row r="154" customFormat="false" ht="15.75" hidden="false" customHeight="true" outlineLevel="0" collapsed="false"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4"/>
    </row>
    <row r="155" customFormat="false" ht="15.75" hidden="false" customHeight="true" outlineLevel="0" collapsed="false"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4"/>
    </row>
    <row r="156" customFormat="false" ht="15.75" hidden="false" customHeight="true" outlineLevel="0" collapsed="false"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4"/>
    </row>
    <row r="157" customFormat="false" ht="15.75" hidden="false" customHeight="true" outlineLevel="0" collapsed="false"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4"/>
    </row>
    <row r="158" customFormat="false" ht="15.75" hidden="false" customHeight="true" outlineLevel="0" collapsed="false"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4"/>
    </row>
    <row r="159" customFormat="false" ht="15.75" hidden="false" customHeight="true" outlineLevel="0" collapsed="false"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4"/>
    </row>
    <row r="160" customFormat="false" ht="15.75" hidden="false" customHeight="true" outlineLevel="0" collapsed="false"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4"/>
    </row>
    <row r="161" customFormat="false" ht="15.75" hidden="false" customHeight="true" outlineLevel="0" collapsed="false"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4"/>
    </row>
    <row r="162" customFormat="false" ht="15.75" hidden="false" customHeight="true" outlineLevel="0" collapsed="false"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4"/>
    </row>
    <row r="163" customFormat="false" ht="15.75" hidden="false" customHeight="true" outlineLevel="0" collapsed="false"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4"/>
    </row>
    <row r="164" customFormat="false" ht="15.75" hidden="false" customHeight="true" outlineLevel="0" collapsed="false"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4"/>
    </row>
    <row r="165" customFormat="false" ht="15.75" hidden="false" customHeight="true" outlineLevel="0" collapsed="false"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4"/>
    </row>
    <row r="166" customFormat="false" ht="15.75" hidden="false" customHeight="true" outlineLevel="0" collapsed="false"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4"/>
    </row>
    <row r="167" customFormat="false" ht="15.75" hidden="false" customHeight="true" outlineLevel="0" collapsed="false"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4"/>
    </row>
    <row r="168" customFormat="false" ht="15.75" hidden="false" customHeight="true" outlineLevel="0" collapsed="false"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4"/>
    </row>
    <row r="169" customFormat="false" ht="15.75" hidden="false" customHeight="true" outlineLevel="0" collapsed="false"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4"/>
    </row>
  </sheetData>
  <mergeCells count="18">
    <mergeCell ref="D4:F4"/>
    <mergeCell ref="G4:G5"/>
    <mergeCell ref="H4:L4"/>
    <mergeCell ref="M4:R4"/>
    <mergeCell ref="A5:B5"/>
    <mergeCell ref="A14:B14"/>
    <mergeCell ref="A24:B24"/>
    <mergeCell ref="A35:B35"/>
    <mergeCell ref="A45:B45"/>
    <mergeCell ref="A55:B55"/>
    <mergeCell ref="A66:B66"/>
    <mergeCell ref="A77:B77"/>
    <mergeCell ref="A89:B89"/>
    <mergeCell ref="A98:B98"/>
    <mergeCell ref="D111:F111"/>
    <mergeCell ref="G111:G112"/>
    <mergeCell ref="H111:L111"/>
    <mergeCell ref="M111:P111"/>
  </mergeCells>
  <printOptions headings="false" gridLines="false" gridLinesSet="true" horizontalCentered="false" verticalCentered="false"/>
  <pageMargins left="0.629861111111111" right="0.236111111111111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S5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81" activePane="bottomLeft" state="frozen"/>
      <selection pane="topLeft" activeCell="A1" activeCellId="0" sqref="A1"/>
      <selection pane="bottomLeft" activeCell="B112" activeCellId="0" sqref="B112"/>
    </sheetView>
  </sheetViews>
  <sheetFormatPr defaultColWidth="4.2890625" defaultRowHeight="10.5" zeroHeight="false" outlineLevelRow="0" outlineLevelCol="0"/>
  <cols>
    <col collapsed="false" customWidth="true" hidden="false" outlineLevel="0" max="1" min="1" style="97" width="8.86"/>
    <col collapsed="false" customWidth="true" hidden="false" outlineLevel="0" max="2" min="2" style="98" width="49.57"/>
    <col collapsed="false" customWidth="true" hidden="false" outlineLevel="0" max="3" min="3" style="98" width="7"/>
    <col collapsed="false" customWidth="true" hidden="false" outlineLevel="0" max="4" min="4" style="98" width="6.57"/>
    <col collapsed="false" customWidth="true" hidden="false" outlineLevel="0" max="5" min="5" style="98" width="10.14"/>
    <col collapsed="false" customWidth="true" hidden="false" outlineLevel="0" max="6" min="6" style="98" width="9"/>
    <col collapsed="false" customWidth="true" hidden="false" outlineLevel="0" max="7" min="7" style="98" width="7.29"/>
    <col collapsed="false" customWidth="true" hidden="false" outlineLevel="0" max="8" min="8" style="98" width="7.86"/>
    <col collapsed="false" customWidth="true" hidden="false" outlineLevel="0" max="9" min="9" style="98" width="5.43"/>
    <col collapsed="false" customWidth="true" hidden="false" outlineLevel="0" max="10" min="10" style="98" width="7.15"/>
    <col collapsed="false" customWidth="true" hidden="false" outlineLevel="0" max="11" min="11" style="98" width="7.42"/>
    <col collapsed="false" customWidth="true" hidden="false" outlineLevel="0" max="12" min="12" style="98" width="6.42"/>
    <col collapsed="false" customWidth="true" hidden="false" outlineLevel="0" max="13" min="13" style="98" width="6.28"/>
    <col collapsed="false" customWidth="true" hidden="false" outlineLevel="0" max="14" min="14" style="98" width="6.15"/>
    <col collapsed="false" customWidth="true" hidden="false" outlineLevel="0" max="15" min="15" style="98" width="6.42"/>
    <col collapsed="false" customWidth="true" hidden="false" outlineLevel="0" max="17" min="16" style="98" width="6.01"/>
    <col collapsed="false" customWidth="true" hidden="false" outlineLevel="0" max="18" min="18" style="98" width="5.86"/>
    <col collapsed="false" customWidth="true" hidden="false" outlineLevel="0" max="19" min="19" style="98" width="8.29"/>
    <col collapsed="false" customWidth="true" hidden="false" outlineLevel="0" max="20" min="20" style="98" width="6.86"/>
    <col collapsed="false" customWidth="true" hidden="false" outlineLevel="0" max="22" min="21" style="98" width="5.28"/>
    <col collapsed="false" customWidth="true" hidden="false" outlineLevel="0" max="23" min="23" style="98" width="6.57"/>
    <col collapsed="false" customWidth="true" hidden="false" outlineLevel="0" max="24" min="24" style="98" width="7.57"/>
    <col collapsed="false" customWidth="true" hidden="false" outlineLevel="0" max="25" min="25" style="98" width="6.42"/>
    <col collapsed="false" customWidth="true" hidden="false" outlineLevel="0" max="26" min="26" style="98" width="6.57"/>
    <col collapsed="false" customWidth="true" hidden="false" outlineLevel="0" max="27" min="27" style="98" width="7.29"/>
    <col collapsed="false" customWidth="true" hidden="false" outlineLevel="0" max="28" min="28" style="98" width="5.01"/>
    <col collapsed="false" customWidth="true" hidden="false" outlineLevel="0" max="30" min="29" style="98" width="6.42"/>
    <col collapsed="false" customWidth="true" hidden="false" outlineLevel="0" max="31" min="31" style="98" width="7.15"/>
    <col collapsed="false" customWidth="true" hidden="false" outlineLevel="0" max="33" min="32" style="98" width="7.29"/>
    <col collapsed="false" customWidth="false" hidden="false" outlineLevel="0" max="37" min="34" style="99" width="4.29"/>
    <col collapsed="false" customWidth="true" hidden="false" outlineLevel="0" max="38" min="38" style="99" width="22.7"/>
    <col collapsed="false" customWidth="true" hidden="false" outlineLevel="0" max="39" min="39" style="99" width="5.28"/>
    <col collapsed="false" customWidth="false" hidden="false" outlineLevel="0" max="1025" min="40" style="99" width="4.29"/>
  </cols>
  <sheetData>
    <row r="1" s="102" customFormat="true" ht="10.5" hidden="false" customHeight="true" outlineLevel="0" collapsed="false">
      <c r="A1" s="100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="102" customFormat="true" ht="10.5" hidden="false" customHeight="true" outlineLevel="0" collapsed="false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="105" customFormat="true" ht="10.5" hidden="false" customHeight="true" outlineLevel="0" collapsed="false">
      <c r="A3" s="103"/>
      <c r="B3" s="104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5" s="110" customFormat="true" ht="38.25" hidden="false" customHeight="true" outlineLevel="0" collapsed="false">
      <c r="A5" s="106" t="s">
        <v>83</v>
      </c>
      <c r="B5" s="107" t="s">
        <v>84</v>
      </c>
      <c r="C5" s="108" t="s">
        <v>85</v>
      </c>
      <c r="D5" s="108" t="s">
        <v>86</v>
      </c>
      <c r="E5" s="108" t="s">
        <v>87</v>
      </c>
      <c r="F5" s="108" t="s">
        <v>88</v>
      </c>
      <c r="G5" s="108" t="s">
        <v>89</v>
      </c>
      <c r="H5" s="108" t="s">
        <v>90</v>
      </c>
      <c r="I5" s="108" t="s">
        <v>91</v>
      </c>
      <c r="J5" s="108" t="s">
        <v>92</v>
      </c>
      <c r="K5" s="108" t="s">
        <v>93</v>
      </c>
      <c r="L5" s="108" t="s">
        <v>94</v>
      </c>
      <c r="M5" s="108" t="s">
        <v>95</v>
      </c>
      <c r="N5" s="108" t="s">
        <v>96</v>
      </c>
      <c r="O5" s="108" t="s">
        <v>97</v>
      </c>
      <c r="P5" s="108" t="s">
        <v>98</v>
      </c>
      <c r="Q5" s="108" t="s">
        <v>99</v>
      </c>
      <c r="R5" s="108" t="s">
        <v>100</v>
      </c>
      <c r="S5" s="108" t="s">
        <v>101</v>
      </c>
      <c r="T5" s="108" t="s">
        <v>102</v>
      </c>
      <c r="U5" s="108" t="s">
        <v>103</v>
      </c>
      <c r="V5" s="108" t="s">
        <v>104</v>
      </c>
      <c r="W5" s="108" t="s">
        <v>105</v>
      </c>
      <c r="X5" s="108" t="s">
        <v>106</v>
      </c>
      <c r="Y5" s="108" t="s">
        <v>107</v>
      </c>
      <c r="Z5" s="108" t="s">
        <v>108</v>
      </c>
      <c r="AA5" s="108" t="s">
        <v>109</v>
      </c>
      <c r="AB5" s="108" t="s">
        <v>110</v>
      </c>
      <c r="AC5" s="108" t="s">
        <v>111</v>
      </c>
      <c r="AD5" s="108" t="s">
        <v>112</v>
      </c>
      <c r="AE5" s="108" t="s">
        <v>113</v>
      </c>
      <c r="AF5" s="108" t="s">
        <v>114</v>
      </c>
      <c r="AG5" s="107" t="s">
        <v>115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</row>
    <row r="6" s="115" customFormat="true" ht="12" hidden="false" customHeight="true" outlineLevel="0" collapsed="false">
      <c r="A6" s="111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4"/>
    </row>
    <row r="7" s="118" customFormat="true" ht="10.5" hidden="false" customHeight="true" outlineLevel="0" collapsed="false">
      <c r="A7" s="116" t="s">
        <v>6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</row>
    <row r="8" s="122" customFormat="true" ht="10.5" hidden="false" customHeight="true" outlineLevel="0" collapsed="false">
      <c r="A8" s="119" t="n">
        <v>3</v>
      </c>
      <c r="B8" s="120" t="s">
        <v>21</v>
      </c>
      <c r="C8" s="121" t="n">
        <v>40</v>
      </c>
      <c r="D8" s="121"/>
      <c r="E8" s="121" t="n">
        <v>20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 t="n">
        <v>15</v>
      </c>
      <c r="V8" s="121"/>
      <c r="W8" s="121" t="n">
        <v>5</v>
      </c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</row>
    <row r="9" customFormat="false" ht="10.5" hidden="false" customHeight="true" outlineLevel="0" collapsed="false">
      <c r="A9" s="123"/>
      <c r="B9" s="124" t="s">
        <v>22</v>
      </c>
      <c r="C9" s="125" t="n">
        <v>230</v>
      </c>
      <c r="G9" s="98" t="n">
        <f aca="false">15.4*2.3</f>
        <v>35.42</v>
      </c>
      <c r="R9" s="98" t="n">
        <f aca="false">88*2.3</f>
        <v>202.4</v>
      </c>
      <c r="W9" s="98" t="n">
        <v>5</v>
      </c>
    </row>
    <row r="10" s="122" customFormat="true" ht="10.5" hidden="false" customHeight="true" outlineLevel="0" collapsed="false">
      <c r="A10" s="119" t="n">
        <v>382</v>
      </c>
      <c r="B10" s="120" t="s">
        <v>23</v>
      </c>
      <c r="C10" s="121" t="n">
        <v>200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 t="n">
        <v>100</v>
      </c>
      <c r="S10" s="121"/>
      <c r="T10" s="121"/>
      <c r="U10" s="121"/>
      <c r="V10" s="121"/>
      <c r="W10" s="121"/>
      <c r="X10" s="121"/>
      <c r="Y10" s="121"/>
      <c r="Z10" s="121" t="n">
        <v>10</v>
      </c>
      <c r="AA10" s="121"/>
      <c r="AB10" s="121"/>
      <c r="AC10" s="121" t="n">
        <v>1.5</v>
      </c>
      <c r="AD10" s="121"/>
      <c r="AE10" s="121"/>
      <c r="AF10" s="121"/>
      <c r="AG10" s="121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</row>
    <row r="11" s="122" customFormat="true" ht="10.5" hidden="false" customHeight="true" outlineLevel="0" collapsed="false">
      <c r="A11" s="119"/>
      <c r="B11" s="120" t="s">
        <v>24</v>
      </c>
      <c r="C11" s="121" t="n">
        <v>20</v>
      </c>
      <c r="D11" s="121"/>
      <c r="E11" s="121" t="n">
        <v>20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</row>
    <row r="12" s="122" customFormat="true" ht="10.5" hidden="false" customHeight="true" outlineLevel="0" collapsed="false">
      <c r="A12" s="119" t="n">
        <v>368</v>
      </c>
      <c r="B12" s="120" t="s">
        <v>25</v>
      </c>
      <c r="C12" s="121" t="n">
        <v>120</v>
      </c>
      <c r="D12" s="121"/>
      <c r="E12" s="121"/>
      <c r="F12" s="121"/>
      <c r="G12" s="121"/>
      <c r="H12" s="121"/>
      <c r="I12" s="121"/>
      <c r="J12" s="121"/>
      <c r="K12" s="121" t="n">
        <v>120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</row>
    <row r="13" customFormat="false" ht="10.5" hidden="false" customHeight="true" outlineLevel="0" collapsed="false">
      <c r="A13" s="126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="130" customFormat="true" ht="10.5" hidden="false" customHeight="true" outlineLevel="0" collapsed="false">
      <c r="A14" s="127"/>
      <c r="B14" s="128" t="s">
        <v>116</v>
      </c>
      <c r="C14" s="129" t="n">
        <f aca="false">SUM(C8:C13)</f>
        <v>610</v>
      </c>
      <c r="D14" s="129" t="n">
        <f aca="false">SUM(D8:D13)</f>
        <v>0</v>
      </c>
      <c r="E14" s="129" t="n">
        <f aca="false">SUM(E8:E13)</f>
        <v>40</v>
      </c>
      <c r="F14" s="129" t="n">
        <f aca="false">SUM(F8:F13)</f>
        <v>0</v>
      </c>
      <c r="G14" s="129" t="n">
        <f aca="false">SUM(G8:G13)</f>
        <v>35.42</v>
      </c>
      <c r="H14" s="129" t="n">
        <f aca="false">SUM(H8:H13)</f>
        <v>0</v>
      </c>
      <c r="I14" s="129" t="n">
        <f aca="false">SUM(I8:I13)</f>
        <v>0</v>
      </c>
      <c r="J14" s="129" t="n">
        <f aca="false">SUM(J8:J13)</f>
        <v>0</v>
      </c>
      <c r="K14" s="129" t="n">
        <f aca="false">SUM(K8:K13)</f>
        <v>120</v>
      </c>
      <c r="L14" s="129" t="n">
        <f aca="false">SUM(L8:L13)</f>
        <v>0</v>
      </c>
      <c r="M14" s="129" t="n">
        <f aca="false">SUM(M8:M13)</f>
        <v>0</v>
      </c>
      <c r="N14" s="129" t="n">
        <f aca="false">SUM(N8:N13)</f>
        <v>0</v>
      </c>
      <c r="O14" s="129" t="n">
        <f aca="false">SUM(O8:O13)</f>
        <v>0</v>
      </c>
      <c r="P14" s="129" t="n">
        <f aca="false">SUM(P8:P13)</f>
        <v>0</v>
      </c>
      <c r="Q14" s="129" t="n">
        <f aca="false">SUM(Q8:Q13)</f>
        <v>0</v>
      </c>
      <c r="R14" s="129" t="n">
        <f aca="false">SUM(R8:R13)</f>
        <v>302.4</v>
      </c>
      <c r="S14" s="129" t="n">
        <f aca="false">SUM(S8:S13)</f>
        <v>0</v>
      </c>
      <c r="T14" s="129" t="n">
        <f aca="false">SUM(T8:T13)</f>
        <v>0</v>
      </c>
      <c r="U14" s="129" t="n">
        <f aca="false">SUM(U8:U13)</f>
        <v>15</v>
      </c>
      <c r="V14" s="129" t="n">
        <f aca="false">SUM(V8:V13)</f>
        <v>0</v>
      </c>
      <c r="W14" s="129" t="n">
        <f aca="false">SUM(W8:W13)</f>
        <v>10</v>
      </c>
      <c r="X14" s="129" t="n">
        <f aca="false">SUM(X8:X13)</f>
        <v>0</v>
      </c>
      <c r="Y14" s="129" t="n">
        <f aca="false">SUM(Y8:Y13)</f>
        <v>0</v>
      </c>
      <c r="Z14" s="129" t="n">
        <f aca="false">SUM(Z8:Z13)</f>
        <v>10</v>
      </c>
      <c r="AA14" s="129" t="n">
        <f aca="false">SUM(AA8:AA13)</f>
        <v>0</v>
      </c>
      <c r="AB14" s="129" t="n">
        <f aca="false">SUM(AB8:AB13)</f>
        <v>0</v>
      </c>
      <c r="AC14" s="129" t="n">
        <f aca="false">SUM(AC8:AC13)</f>
        <v>1.5</v>
      </c>
      <c r="AD14" s="129" t="n">
        <f aca="false">SUM(AD8:AD13)</f>
        <v>0</v>
      </c>
      <c r="AE14" s="129" t="n">
        <f aca="false">SUM(AE8:AE13)</f>
        <v>0</v>
      </c>
      <c r="AF14" s="129" t="n">
        <f aca="false">SUM(AF8:AF13)</f>
        <v>0</v>
      </c>
      <c r="AG14" s="129" t="n">
        <f aca="false">SUM(AG8:AG13)</f>
        <v>0</v>
      </c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</row>
    <row r="15" s="105" customFormat="true" ht="10.5" hidden="false" customHeight="true" outlineLevel="0" collapsed="false">
      <c r="A15" s="131"/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</row>
    <row r="16" s="118" customFormat="true" ht="10.5" hidden="false" customHeight="true" outlineLevel="0" collapsed="false">
      <c r="A16" s="116" t="s">
        <v>28</v>
      </c>
      <c r="B16" s="116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</row>
    <row r="17" s="122" customFormat="true" ht="10.5" hidden="false" customHeight="true" outlineLevel="0" collapsed="false">
      <c r="A17" s="135"/>
      <c r="B17" s="136" t="s">
        <v>29</v>
      </c>
      <c r="C17" s="137" t="n">
        <v>60</v>
      </c>
      <c r="D17" s="137"/>
      <c r="E17" s="137"/>
      <c r="F17" s="137"/>
      <c r="G17" s="137"/>
      <c r="H17" s="137"/>
      <c r="I17" s="137"/>
      <c r="J17" s="137" t="n">
        <v>60</v>
      </c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</row>
    <row r="18" s="138" customFormat="true" ht="10.5" hidden="false" customHeight="true" outlineLevel="0" collapsed="false">
      <c r="A18" s="119" t="n">
        <v>259</v>
      </c>
      <c r="B18" s="120" t="s">
        <v>30</v>
      </c>
      <c r="C18" s="121" t="n">
        <v>175</v>
      </c>
      <c r="D18" s="121"/>
      <c r="E18" s="121"/>
      <c r="F18" s="121"/>
      <c r="G18" s="121"/>
      <c r="H18" s="121"/>
      <c r="I18" s="121" t="n">
        <v>100</v>
      </c>
      <c r="J18" s="121" t="n">
        <f aca="false">(10+6)</f>
        <v>16</v>
      </c>
      <c r="K18" s="121"/>
      <c r="L18" s="121"/>
      <c r="M18" s="121"/>
      <c r="N18" s="121" t="n">
        <v>79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 t="n">
        <v>6</v>
      </c>
      <c r="Y18" s="121"/>
      <c r="Z18" s="121"/>
      <c r="AA18" s="121"/>
      <c r="AB18" s="121"/>
      <c r="AC18" s="121"/>
      <c r="AD18" s="121"/>
      <c r="AE18" s="121"/>
      <c r="AF18" s="121"/>
      <c r="AG18" s="121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</row>
    <row r="19" s="122" customFormat="true" ht="10.5" hidden="false" customHeight="true" outlineLevel="0" collapsed="false">
      <c r="A19" s="119" t="s">
        <v>31</v>
      </c>
      <c r="B19" s="120" t="s">
        <v>32</v>
      </c>
      <c r="C19" s="121" t="n">
        <v>200</v>
      </c>
      <c r="D19" s="121"/>
      <c r="E19" s="121"/>
      <c r="F19" s="121"/>
      <c r="G19" s="121"/>
      <c r="H19" s="121"/>
      <c r="I19" s="121"/>
      <c r="J19" s="121"/>
      <c r="K19" s="121" t="n">
        <v>40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 t="n">
        <v>5</v>
      </c>
      <c r="AA19" s="121"/>
      <c r="AB19" s="121" t="n">
        <v>0.1</v>
      </c>
      <c r="AC19" s="121"/>
      <c r="AD19" s="121"/>
      <c r="AE19" s="121"/>
      <c r="AF19" s="121"/>
      <c r="AG19" s="121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</row>
    <row r="20" s="122" customFormat="true" ht="10.5" hidden="false" customHeight="true" outlineLevel="0" collapsed="false">
      <c r="A20" s="119"/>
      <c r="B20" s="120" t="s">
        <v>24</v>
      </c>
      <c r="C20" s="121" t="n">
        <v>25</v>
      </c>
      <c r="D20" s="121"/>
      <c r="E20" s="121" t="n">
        <v>25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</row>
    <row r="21" s="122" customFormat="true" ht="10.5" hidden="false" customHeight="true" outlineLevel="0" collapsed="false">
      <c r="A21" s="119"/>
      <c r="B21" s="120" t="s">
        <v>117</v>
      </c>
      <c r="C21" s="121" t="n">
        <v>25</v>
      </c>
      <c r="D21" s="121" t="n">
        <v>25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</row>
    <row r="22" customFormat="false" ht="10.5" hidden="false" customHeight="true" outlineLevel="0" collapsed="false">
      <c r="A22" s="140"/>
      <c r="B22" s="120" t="s">
        <v>34</v>
      </c>
      <c r="C22" s="121" t="n">
        <v>200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 t="n">
        <v>200</v>
      </c>
    </row>
    <row r="23" customFormat="false" ht="10.5" hidden="false" customHeight="true" outlineLevel="0" collapsed="false">
      <c r="A23" s="126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="130" customFormat="true" ht="10.5" hidden="false" customHeight="true" outlineLevel="0" collapsed="false">
      <c r="A24" s="127"/>
      <c r="B24" s="128" t="s">
        <v>116</v>
      </c>
      <c r="C24" s="129" t="n">
        <f aca="false">SUM(C17:C22)</f>
        <v>685</v>
      </c>
      <c r="D24" s="129" t="n">
        <f aca="false">SUM(D17:D22)</f>
        <v>25</v>
      </c>
      <c r="E24" s="129" t="n">
        <f aca="false">SUM(E17:E22)</f>
        <v>25</v>
      </c>
      <c r="F24" s="129" t="n">
        <f aca="false">SUM(F17:F22)</f>
        <v>0</v>
      </c>
      <c r="G24" s="129" t="n">
        <f aca="false">SUM(G17:G22)</f>
        <v>0</v>
      </c>
      <c r="H24" s="129" t="n">
        <f aca="false">SUM(H17:H22)</f>
        <v>0</v>
      </c>
      <c r="I24" s="129" t="n">
        <f aca="false">SUM(I17:I22)</f>
        <v>100</v>
      </c>
      <c r="J24" s="129" t="n">
        <f aca="false">SUM(J17:J22)</f>
        <v>76</v>
      </c>
      <c r="K24" s="129" t="n">
        <f aca="false">SUM(K17:K22)</f>
        <v>40</v>
      </c>
      <c r="L24" s="129" t="n">
        <f aca="false">SUM(L17:L22)</f>
        <v>0</v>
      </c>
      <c r="M24" s="129" t="n">
        <f aca="false">SUM(M17:M22)</f>
        <v>0</v>
      </c>
      <c r="N24" s="129" t="n">
        <f aca="false">SUM(N17:N22)</f>
        <v>79</v>
      </c>
      <c r="O24" s="129" t="n">
        <f aca="false">SUM(O17:O22)</f>
        <v>0</v>
      </c>
      <c r="P24" s="129" t="n">
        <f aca="false">SUM(P17:P22)</f>
        <v>0</v>
      </c>
      <c r="Q24" s="129" t="n">
        <f aca="false">SUM(Q17:Q22)</f>
        <v>0</v>
      </c>
      <c r="R24" s="129" t="n">
        <f aca="false">SUM(R17:R22)</f>
        <v>0</v>
      </c>
      <c r="S24" s="129" t="n">
        <f aca="false">SUM(S17:S22)</f>
        <v>200</v>
      </c>
      <c r="T24" s="129" t="n">
        <f aca="false">SUM(T17:T22)</f>
        <v>0</v>
      </c>
      <c r="U24" s="129" t="n">
        <f aca="false">SUM(U17:U22)</f>
        <v>0</v>
      </c>
      <c r="V24" s="129" t="n">
        <f aca="false">SUM(V17:V22)</f>
        <v>0</v>
      </c>
      <c r="W24" s="129" t="n">
        <f aca="false">SUM(W17:W22)</f>
        <v>0</v>
      </c>
      <c r="X24" s="129" t="n">
        <f aca="false">SUM(X17:X22)</f>
        <v>6</v>
      </c>
      <c r="Y24" s="129" t="n">
        <f aca="false">SUM(Y17:Y22)</f>
        <v>0</v>
      </c>
      <c r="Z24" s="129" t="n">
        <f aca="false">SUM(Z17:Z22)</f>
        <v>5</v>
      </c>
      <c r="AA24" s="129" t="n">
        <f aca="false">SUM(AA17:AA22)</f>
        <v>0</v>
      </c>
      <c r="AB24" s="129" t="n">
        <f aca="false">SUM(AB17:AB22)</f>
        <v>0.1</v>
      </c>
      <c r="AC24" s="129" t="n">
        <f aca="false">SUM(AC17:AC22)</f>
        <v>0</v>
      </c>
      <c r="AD24" s="129" t="n">
        <f aca="false">SUM(AD17:AD22)</f>
        <v>0</v>
      </c>
      <c r="AE24" s="129" t="n">
        <f aca="false">SUM(AE17:AE22)</f>
        <v>0</v>
      </c>
      <c r="AF24" s="129" t="n">
        <f aca="false">SUM(AF17:AF22)</f>
        <v>0</v>
      </c>
      <c r="AG24" s="129" t="n">
        <f aca="false">SUM(AG17:AG22)</f>
        <v>0</v>
      </c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</row>
    <row r="25" s="105" customFormat="true" ht="10.5" hidden="false" customHeight="true" outlineLevel="0" collapsed="false">
      <c r="A25" s="141"/>
      <c r="B25" s="142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="118" customFormat="true" ht="10.5" hidden="false" customHeight="true" outlineLevel="0" collapsed="false">
      <c r="A26" s="116" t="s">
        <v>35</v>
      </c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</row>
    <row r="27" s="122" customFormat="true" ht="10.5" hidden="false" customHeight="true" outlineLevel="0" collapsed="false">
      <c r="A27" s="119"/>
      <c r="B27" s="120" t="s">
        <v>36</v>
      </c>
      <c r="C27" s="121" t="n">
        <v>80</v>
      </c>
      <c r="D27" s="121"/>
      <c r="E27" s="121"/>
      <c r="F27" s="121"/>
      <c r="G27" s="121"/>
      <c r="H27" s="121"/>
      <c r="I27" s="121"/>
      <c r="J27" s="121" t="n">
        <v>77</v>
      </c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 t="n">
        <v>4.8</v>
      </c>
      <c r="Y27" s="121"/>
      <c r="Z27" s="121"/>
      <c r="AA27" s="121"/>
      <c r="AB27" s="121"/>
      <c r="AC27" s="121"/>
      <c r="AD27" s="121"/>
      <c r="AE27" s="121"/>
      <c r="AF27" s="121"/>
      <c r="AG27" s="121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</row>
    <row r="28" s="122" customFormat="true" ht="10.5" hidden="false" customHeight="true" outlineLevel="0" collapsed="false">
      <c r="A28" s="119" t="n">
        <v>296</v>
      </c>
      <c r="B28" s="120" t="s">
        <v>37</v>
      </c>
      <c r="C28" s="121" t="n">
        <v>75</v>
      </c>
      <c r="D28" s="121"/>
      <c r="E28" s="121" t="n">
        <v>9</v>
      </c>
      <c r="F28" s="121" t="n">
        <v>2.25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 t="n">
        <v>41</v>
      </c>
      <c r="Q28" s="121"/>
      <c r="R28" s="121" t="n">
        <v>13</v>
      </c>
      <c r="S28" s="121"/>
      <c r="T28" s="121"/>
      <c r="U28" s="121" t="n">
        <v>5</v>
      </c>
      <c r="V28" s="121" t="n">
        <v>7.5</v>
      </c>
      <c r="W28" s="121" t="n">
        <v>5</v>
      </c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</row>
    <row r="29" s="122" customFormat="true" ht="10.5" hidden="false" customHeight="true" outlineLevel="0" collapsed="false">
      <c r="A29" s="143" t="n">
        <v>302</v>
      </c>
      <c r="B29" s="120" t="s">
        <v>38</v>
      </c>
      <c r="C29" s="121" t="n">
        <v>130</v>
      </c>
      <c r="D29" s="121"/>
      <c r="E29" s="121"/>
      <c r="F29" s="121"/>
      <c r="G29" s="121" t="n">
        <f aca="false">22*1.3</f>
        <v>28.6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 t="n">
        <v>5</v>
      </c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</row>
    <row r="30" s="122" customFormat="true" ht="10.5" hidden="false" customHeight="true" outlineLevel="0" collapsed="false">
      <c r="A30" s="119" t="s">
        <v>39</v>
      </c>
      <c r="B30" s="120" t="s">
        <v>40</v>
      </c>
      <c r="C30" s="121" t="n">
        <v>200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 t="n">
        <v>100</v>
      </c>
      <c r="S30" s="121"/>
      <c r="T30" s="121"/>
      <c r="U30" s="121"/>
      <c r="V30" s="121"/>
      <c r="W30" s="121"/>
      <c r="X30" s="121"/>
      <c r="Y30" s="121"/>
      <c r="Z30" s="121" t="n">
        <v>10</v>
      </c>
      <c r="AA30" s="121"/>
      <c r="AB30" s="121"/>
      <c r="AC30" s="121"/>
      <c r="AD30" s="121" t="n">
        <v>2.5</v>
      </c>
      <c r="AE30" s="121"/>
      <c r="AF30" s="121"/>
      <c r="AG30" s="121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</row>
    <row r="31" s="122" customFormat="true" ht="10.5" hidden="false" customHeight="true" outlineLevel="0" collapsed="false">
      <c r="A31" s="119"/>
      <c r="B31" s="120" t="s">
        <v>24</v>
      </c>
      <c r="C31" s="121" t="n">
        <v>25</v>
      </c>
      <c r="D31" s="121"/>
      <c r="E31" s="121" t="n">
        <v>25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</row>
    <row r="32" s="122" customFormat="true" ht="10.5" hidden="false" customHeight="true" outlineLevel="0" collapsed="false">
      <c r="A32" s="119"/>
      <c r="B32" s="120" t="s">
        <v>33</v>
      </c>
      <c r="C32" s="121" t="n">
        <v>25</v>
      </c>
      <c r="D32" s="121" t="n">
        <v>25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</row>
    <row r="33" s="122" customFormat="true" ht="10.5" hidden="false" customHeight="true" outlineLevel="0" collapsed="false">
      <c r="A33" s="119"/>
      <c r="B33" s="120" t="s">
        <v>41</v>
      </c>
      <c r="C33" s="121" t="n">
        <v>150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 t="n">
        <v>150</v>
      </c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</row>
    <row r="34" s="122" customFormat="true" ht="10.5" hidden="false" customHeight="true" outlineLevel="0" collapsed="false">
      <c r="A34" s="144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</row>
    <row r="35" s="130" customFormat="true" ht="10.5" hidden="false" customHeight="true" outlineLevel="0" collapsed="false">
      <c r="A35" s="127"/>
      <c r="B35" s="128" t="s">
        <v>116</v>
      </c>
      <c r="C35" s="129" t="n">
        <f aca="false">SUM(C27:C33)</f>
        <v>685</v>
      </c>
      <c r="D35" s="129" t="n">
        <f aca="false">SUM(D27:D33)</f>
        <v>25</v>
      </c>
      <c r="E35" s="129" t="n">
        <f aca="false">SUM(E27:E33)</f>
        <v>34</v>
      </c>
      <c r="F35" s="129" t="n">
        <f aca="false">SUM(F27:F33)</f>
        <v>2.25</v>
      </c>
      <c r="G35" s="129" t="n">
        <f aca="false">SUM(G27:G33)</f>
        <v>28.6</v>
      </c>
      <c r="H35" s="129" t="n">
        <f aca="false">SUM(H27:H33)</f>
        <v>0</v>
      </c>
      <c r="I35" s="129" t="n">
        <f aca="false">SUM(I27:I33)</f>
        <v>0</v>
      </c>
      <c r="J35" s="129" t="n">
        <f aca="false">SUM(J27:J33)</f>
        <v>77</v>
      </c>
      <c r="K35" s="129"/>
      <c r="L35" s="129" t="n">
        <f aca="false">SUM(L27:L33)</f>
        <v>0</v>
      </c>
      <c r="M35" s="129" t="n">
        <f aca="false">SUM(M27:M33)</f>
        <v>150</v>
      </c>
      <c r="N35" s="129" t="n">
        <f aca="false">SUM(N27:N33)</f>
        <v>0</v>
      </c>
      <c r="O35" s="129" t="n">
        <f aca="false">SUM(O27:O33)</f>
        <v>0</v>
      </c>
      <c r="P35" s="129" t="n">
        <f aca="false">SUM(P27:P33)</f>
        <v>41</v>
      </c>
      <c r="Q35" s="129" t="n">
        <f aca="false">SUM(Q27:Q33)</f>
        <v>0</v>
      </c>
      <c r="R35" s="129" t="n">
        <f aca="false">SUM(R27:R33)</f>
        <v>113</v>
      </c>
      <c r="S35" s="129" t="n">
        <f aca="false">SUM(S27:S33)</f>
        <v>0</v>
      </c>
      <c r="T35" s="129" t="n">
        <f aca="false">SUM(T27:T33)</f>
        <v>0</v>
      </c>
      <c r="U35" s="129" t="n">
        <f aca="false">SUM(U27:U33)</f>
        <v>5</v>
      </c>
      <c r="V35" s="129" t="n">
        <f aca="false">SUM(V27:V33)</f>
        <v>7.5</v>
      </c>
      <c r="W35" s="129" t="n">
        <f aca="false">SUM(W27:W33)</f>
        <v>10</v>
      </c>
      <c r="X35" s="129" t="n">
        <f aca="false">SUM(X27:X33)</f>
        <v>4.8</v>
      </c>
      <c r="Y35" s="129" t="n">
        <f aca="false">SUM(Y27:Y33)</f>
        <v>0</v>
      </c>
      <c r="Z35" s="129" t="n">
        <f aca="false">SUM(Z27:Z33)</f>
        <v>10</v>
      </c>
      <c r="AA35" s="129" t="n">
        <f aca="false">SUM(AA27:AA33)</f>
        <v>0</v>
      </c>
      <c r="AB35" s="129" t="n">
        <f aca="false">SUM(AB27:AB33)</f>
        <v>0</v>
      </c>
      <c r="AC35" s="129" t="n">
        <f aca="false">SUM(AC27:AC33)</f>
        <v>0</v>
      </c>
      <c r="AD35" s="129" t="n">
        <f aca="false">SUM(AD27:AD33)</f>
        <v>2.5</v>
      </c>
      <c r="AE35" s="129" t="n">
        <f aca="false">SUM(AE27:AE33)</f>
        <v>0</v>
      </c>
      <c r="AF35" s="129" t="n">
        <f aca="false">SUM(AF27:AF33)</f>
        <v>0</v>
      </c>
      <c r="AG35" s="129" t="n">
        <f aca="false">SUM(AG27:AG33)</f>
        <v>0</v>
      </c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</row>
    <row r="36" s="105" customFormat="true" ht="10.5" hidden="false" customHeight="true" outlineLevel="0" collapsed="false">
      <c r="A36" s="141"/>
      <c r="B36" s="14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="118" customFormat="true" ht="10.5" hidden="false" customHeight="true" outlineLevel="0" collapsed="false">
      <c r="A37" s="116" t="s">
        <v>42</v>
      </c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</row>
    <row r="38" s="122" customFormat="true" ht="10.5" hidden="false" customHeight="true" outlineLevel="0" collapsed="false">
      <c r="A38" s="119"/>
      <c r="B38" s="120" t="s">
        <v>43</v>
      </c>
      <c r="C38" s="121" t="n">
        <v>80</v>
      </c>
      <c r="D38" s="121"/>
      <c r="E38" s="121"/>
      <c r="F38" s="121"/>
      <c r="G38" s="121"/>
      <c r="H38" s="121"/>
      <c r="I38" s="121"/>
      <c r="J38" s="121" t="n">
        <v>80</v>
      </c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 t="n">
        <v>4</v>
      </c>
      <c r="Y38" s="121"/>
      <c r="Z38" s="121" t="n">
        <v>3</v>
      </c>
      <c r="AA38" s="121"/>
      <c r="AB38" s="121"/>
      <c r="AC38" s="121"/>
      <c r="AD38" s="121"/>
      <c r="AE38" s="121"/>
      <c r="AF38" s="121"/>
      <c r="AG38" s="121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</row>
    <row r="39" s="122" customFormat="true" ht="10.5" hidden="false" customHeight="true" outlineLevel="0" collapsed="false">
      <c r="A39" s="119" t="s">
        <v>44</v>
      </c>
      <c r="B39" s="120" t="s">
        <v>45</v>
      </c>
      <c r="C39" s="121" t="n">
        <v>110</v>
      </c>
      <c r="D39" s="121"/>
      <c r="E39" s="121"/>
      <c r="F39" s="121" t="n">
        <v>2.5</v>
      </c>
      <c r="G39" s="121"/>
      <c r="H39" s="121"/>
      <c r="I39" s="121"/>
      <c r="J39" s="121" t="n">
        <v>6</v>
      </c>
      <c r="K39" s="121"/>
      <c r="L39" s="121"/>
      <c r="M39" s="121"/>
      <c r="N39" s="121"/>
      <c r="O39" s="121"/>
      <c r="P39" s="121"/>
      <c r="Q39" s="98" t="n">
        <f aca="false">37*2</f>
        <v>74</v>
      </c>
      <c r="R39" s="121" t="n">
        <v>25</v>
      </c>
      <c r="S39" s="121"/>
      <c r="T39" s="121"/>
      <c r="U39" s="121" t="n">
        <v>4</v>
      </c>
      <c r="V39" s="121"/>
      <c r="W39" s="121" t="n">
        <v>5</v>
      </c>
      <c r="X39" s="121" t="n">
        <v>4</v>
      </c>
      <c r="Y39" s="121"/>
      <c r="Z39" s="121"/>
      <c r="AA39" s="121"/>
      <c r="AB39" s="121"/>
      <c r="AC39" s="121"/>
      <c r="AD39" s="121"/>
      <c r="AE39" s="121"/>
      <c r="AF39" s="121"/>
      <c r="AG39" s="121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</row>
    <row r="40" s="122" customFormat="true" ht="10.5" hidden="false" customHeight="true" outlineLevel="0" collapsed="false">
      <c r="A40" s="119" t="n">
        <v>312</v>
      </c>
      <c r="B40" s="120" t="s">
        <v>46</v>
      </c>
      <c r="C40" s="121" t="n">
        <v>150</v>
      </c>
      <c r="D40" s="121"/>
      <c r="E40" s="121"/>
      <c r="F40" s="121"/>
      <c r="G40" s="121"/>
      <c r="H40" s="121"/>
      <c r="I40" s="121" t="n">
        <f aca="false">85.5*1.5</f>
        <v>128.25</v>
      </c>
      <c r="J40" s="121"/>
      <c r="K40" s="121"/>
      <c r="L40" s="121"/>
      <c r="M40" s="121"/>
      <c r="N40" s="121"/>
      <c r="O40" s="121"/>
      <c r="P40" s="121"/>
      <c r="Q40" s="98"/>
      <c r="R40" s="121" t="n">
        <f aca="false">15*1.5</f>
        <v>22.5</v>
      </c>
      <c r="S40" s="121"/>
      <c r="T40" s="121"/>
      <c r="U40" s="121"/>
      <c r="V40" s="121"/>
      <c r="W40" s="121" t="n">
        <f aca="false">3.5*1.5</f>
        <v>5.25</v>
      </c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</row>
    <row r="41" s="122" customFormat="true" ht="10.5" hidden="false" customHeight="true" outlineLevel="0" collapsed="false">
      <c r="A41" s="119" t="n">
        <v>377</v>
      </c>
      <c r="B41" s="120" t="s">
        <v>47</v>
      </c>
      <c r="C41" s="121" t="n">
        <v>200</v>
      </c>
      <c r="D41" s="121"/>
      <c r="E41" s="121"/>
      <c r="F41" s="121"/>
      <c r="G41" s="121"/>
      <c r="H41" s="121"/>
      <c r="I41" s="121"/>
      <c r="J41" s="121"/>
      <c r="K41" s="121" t="n">
        <v>7</v>
      </c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 t="n">
        <v>10</v>
      </c>
      <c r="AA41" s="121"/>
      <c r="AB41" s="121" t="n">
        <v>0.4</v>
      </c>
      <c r="AC41" s="121"/>
      <c r="AD41" s="121"/>
      <c r="AE41" s="121"/>
      <c r="AF41" s="121"/>
      <c r="AG41" s="121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</row>
    <row r="42" s="122" customFormat="true" ht="10.5" hidden="false" customHeight="true" outlineLevel="0" collapsed="false">
      <c r="A42" s="119"/>
      <c r="B42" s="120" t="s">
        <v>33</v>
      </c>
      <c r="C42" s="121" t="n">
        <v>25</v>
      </c>
      <c r="D42" s="121" t="n">
        <v>25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</row>
    <row r="43" customFormat="false" ht="10.5" hidden="false" customHeight="true" outlineLevel="0" collapsed="false">
      <c r="A43" s="140" t="s">
        <v>31</v>
      </c>
      <c r="B43" s="120" t="s">
        <v>48</v>
      </c>
      <c r="C43" s="98" t="n">
        <v>50</v>
      </c>
      <c r="F43" s="98" t="n">
        <v>25.5</v>
      </c>
      <c r="K43" s="98" t="n">
        <v>15</v>
      </c>
      <c r="R43" s="98" t="n">
        <v>15</v>
      </c>
      <c r="W43" s="98" t="n">
        <v>5</v>
      </c>
      <c r="Z43" s="98" t="n">
        <v>4</v>
      </c>
      <c r="AE43" s="98" t="n">
        <v>1</v>
      </c>
    </row>
    <row r="44" s="122" customFormat="true" ht="10.5" hidden="false" customHeight="true" outlineLevel="0" collapsed="false">
      <c r="A44" s="144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</row>
    <row r="45" s="130" customFormat="true" ht="10.5" hidden="false" customHeight="true" outlineLevel="0" collapsed="false">
      <c r="A45" s="127"/>
      <c r="B45" s="128" t="s">
        <v>116</v>
      </c>
      <c r="C45" s="129" t="n">
        <f aca="false">SUM(C38:C44)</f>
        <v>615</v>
      </c>
      <c r="D45" s="129" t="n">
        <f aca="false">SUM(D38:D44)</f>
        <v>25</v>
      </c>
      <c r="E45" s="129" t="n">
        <f aca="false">SUM(E38:E44)</f>
        <v>0</v>
      </c>
      <c r="F45" s="129" t="n">
        <f aca="false">SUM(F38:F44)</f>
        <v>28</v>
      </c>
      <c r="G45" s="129" t="n">
        <f aca="false">SUM(G38:G44)</f>
        <v>0</v>
      </c>
      <c r="H45" s="129" t="n">
        <f aca="false">SUM(H38:H44)</f>
        <v>0</v>
      </c>
      <c r="I45" s="129" t="n">
        <f aca="false">SUM(I38:I44)</f>
        <v>128.25</v>
      </c>
      <c r="J45" s="129" t="n">
        <f aca="false">SUM(J38:J44)</f>
        <v>86</v>
      </c>
      <c r="K45" s="129" t="n">
        <f aca="false">SUM(K38:K44)</f>
        <v>22</v>
      </c>
      <c r="L45" s="129" t="n">
        <f aca="false">SUM(L38:L44)</f>
        <v>0</v>
      </c>
      <c r="M45" s="129" t="n">
        <f aca="false">SUM(M38:M44)</f>
        <v>0</v>
      </c>
      <c r="N45" s="129" t="n">
        <f aca="false">SUM(N38:N44)</f>
        <v>0</v>
      </c>
      <c r="O45" s="129" t="n">
        <f aca="false">SUM(O38:O44)</f>
        <v>0</v>
      </c>
      <c r="P45" s="129" t="n">
        <f aca="false">SUM(P38:P44)</f>
        <v>0</v>
      </c>
      <c r="Q45" s="129" t="n">
        <f aca="false">SUM(Q38:Q44)</f>
        <v>74</v>
      </c>
      <c r="R45" s="129" t="n">
        <f aca="false">SUM(R38:R44)</f>
        <v>62.5</v>
      </c>
      <c r="S45" s="129" t="n">
        <f aca="false">SUM(S38:S44)</f>
        <v>0</v>
      </c>
      <c r="T45" s="129" t="n">
        <f aca="false">SUM(T38:T44)</f>
        <v>0</v>
      </c>
      <c r="U45" s="129" t="n">
        <f aca="false">SUM(U38:U44)</f>
        <v>4</v>
      </c>
      <c r="V45" s="129" t="n">
        <f aca="false">SUM(V38:V44)</f>
        <v>0</v>
      </c>
      <c r="W45" s="129" t="n">
        <f aca="false">SUM(W38:W44)</f>
        <v>15.25</v>
      </c>
      <c r="X45" s="129" t="n">
        <f aca="false">SUM(X38:X44)</f>
        <v>8</v>
      </c>
      <c r="Y45" s="129" t="n">
        <f aca="false">SUM(Y38:Y44)</f>
        <v>0</v>
      </c>
      <c r="Z45" s="129" t="n">
        <f aca="false">SUM(Z38:Z44)</f>
        <v>17</v>
      </c>
      <c r="AA45" s="129" t="n">
        <f aca="false">SUM(AA38:AA44)</f>
        <v>0</v>
      </c>
      <c r="AB45" s="129" t="n">
        <f aca="false">SUM(AB38:AB44)</f>
        <v>0.4</v>
      </c>
      <c r="AC45" s="129" t="n">
        <f aca="false">SUM(AC38:AC44)</f>
        <v>0</v>
      </c>
      <c r="AD45" s="129" t="n">
        <f aca="false">SUM(AD38:AD44)</f>
        <v>0</v>
      </c>
      <c r="AE45" s="129" t="n">
        <f aca="false">SUM(AE38:AE44)</f>
        <v>1</v>
      </c>
      <c r="AF45" s="129" t="n">
        <f aca="false">SUM(AF38:AF44)</f>
        <v>0</v>
      </c>
      <c r="AG45" s="129" t="n">
        <f aca="false">SUM(AG38:AG44)</f>
        <v>0</v>
      </c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</row>
    <row r="46" s="105" customFormat="true" ht="10.5" hidden="false" customHeight="true" outlineLevel="0" collapsed="false">
      <c r="A46" s="141"/>
      <c r="B46" s="145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</row>
    <row r="47" s="118" customFormat="true" ht="10.5" hidden="false" customHeight="true" outlineLevel="0" collapsed="false">
      <c r="A47" s="116" t="s">
        <v>49</v>
      </c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</row>
    <row r="48" s="122" customFormat="true" ht="10.5" hidden="false" customHeight="true" outlineLevel="0" collapsed="false">
      <c r="A48" s="143"/>
      <c r="B48" s="136" t="s">
        <v>50</v>
      </c>
      <c r="C48" s="137" t="n">
        <v>70</v>
      </c>
      <c r="D48" s="121"/>
      <c r="E48" s="121"/>
      <c r="F48" s="121"/>
      <c r="G48" s="121"/>
      <c r="H48" s="121"/>
      <c r="I48" s="121"/>
      <c r="J48" s="121" t="n">
        <v>70</v>
      </c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</row>
    <row r="49" s="122" customFormat="true" ht="10.5" hidden="false" customHeight="true" outlineLevel="0" collapsed="false">
      <c r="A49" s="119" t="n">
        <v>212</v>
      </c>
      <c r="B49" s="120" t="s">
        <v>51</v>
      </c>
      <c r="C49" s="121" t="n">
        <v>150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 t="n">
        <v>37.5</v>
      </c>
      <c r="P49" s="121"/>
      <c r="Q49" s="121"/>
      <c r="R49" s="121" t="n">
        <v>32.6</v>
      </c>
      <c r="S49" s="121"/>
      <c r="T49" s="121"/>
      <c r="U49" s="121"/>
      <c r="V49" s="121"/>
      <c r="W49" s="121" t="n">
        <v>9.2</v>
      </c>
      <c r="X49" s="121"/>
      <c r="Y49" s="121" t="n">
        <v>92.4</v>
      </c>
      <c r="Z49" s="121"/>
      <c r="AA49" s="121"/>
      <c r="AB49" s="121"/>
      <c r="AC49" s="121"/>
      <c r="AD49" s="121"/>
      <c r="AE49" s="121"/>
      <c r="AF49" s="121"/>
      <c r="AG49" s="121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</row>
    <row r="50" s="122" customFormat="true" ht="10.5" hidden="false" customHeight="true" outlineLevel="0" collapsed="false">
      <c r="A50" s="119"/>
      <c r="B50" s="120" t="s">
        <v>32</v>
      </c>
      <c r="C50" s="121" t="n">
        <v>200</v>
      </c>
      <c r="D50" s="121"/>
      <c r="E50" s="121"/>
      <c r="F50" s="121"/>
      <c r="G50" s="121"/>
      <c r="H50" s="121"/>
      <c r="I50" s="121"/>
      <c r="J50" s="121"/>
      <c r="K50" s="121" t="n">
        <v>40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 t="n">
        <v>5</v>
      </c>
      <c r="AA50" s="121"/>
      <c r="AB50" s="121" t="n">
        <v>0.1</v>
      </c>
      <c r="AC50" s="121"/>
      <c r="AD50" s="121"/>
      <c r="AE50" s="121"/>
      <c r="AF50" s="121"/>
      <c r="AG50" s="121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</row>
    <row r="51" s="122" customFormat="true" ht="10.5" hidden="false" customHeight="true" outlineLevel="0" collapsed="false">
      <c r="A51" s="146"/>
      <c r="B51" s="120" t="s">
        <v>24</v>
      </c>
      <c r="C51" s="121" t="n">
        <v>40</v>
      </c>
      <c r="D51" s="121"/>
      <c r="E51" s="121" t="n">
        <v>40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</row>
    <row r="52" customFormat="false" ht="10.5" hidden="false" customHeight="true" outlineLevel="0" collapsed="false">
      <c r="A52" s="147"/>
      <c r="B52" s="120" t="s">
        <v>33</v>
      </c>
      <c r="C52" s="121" t="n">
        <v>25</v>
      </c>
      <c r="D52" s="121" t="n">
        <v>25</v>
      </c>
    </row>
    <row r="53" s="122" customFormat="true" ht="10.5" hidden="false" customHeight="true" outlineLevel="0" collapsed="false">
      <c r="A53" s="119" t="n">
        <v>368</v>
      </c>
      <c r="B53" s="120" t="s">
        <v>52</v>
      </c>
      <c r="C53" s="121" t="n">
        <v>120</v>
      </c>
      <c r="D53" s="121"/>
      <c r="E53" s="121"/>
      <c r="F53" s="121"/>
      <c r="G53" s="121"/>
      <c r="H53" s="121"/>
      <c r="I53" s="121"/>
      <c r="J53" s="121"/>
      <c r="K53" s="121" t="n">
        <v>120</v>
      </c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</row>
    <row r="54" s="122" customFormat="true" ht="10.5" hidden="false" customHeight="true" outlineLevel="0" collapsed="false">
      <c r="A54" s="144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</row>
    <row r="55" s="130" customFormat="true" ht="10.5" hidden="false" customHeight="true" outlineLevel="0" collapsed="false">
      <c r="A55" s="127"/>
      <c r="B55" s="128" t="s">
        <v>116</v>
      </c>
      <c r="C55" s="129" t="n">
        <f aca="false">SUM(C48:C53)</f>
        <v>605</v>
      </c>
      <c r="D55" s="129" t="n">
        <f aca="false">SUM(D48:D53)</f>
        <v>25</v>
      </c>
      <c r="E55" s="129" t="n">
        <f aca="false">SUM(E48:E53)</f>
        <v>40</v>
      </c>
      <c r="F55" s="129" t="n">
        <f aca="false">SUM(F48:F53)</f>
        <v>0</v>
      </c>
      <c r="G55" s="129" t="n">
        <f aca="false">SUM(G48:G53)</f>
        <v>0</v>
      </c>
      <c r="H55" s="129" t="n">
        <f aca="false">SUM(H48:H53)</f>
        <v>0</v>
      </c>
      <c r="I55" s="129" t="n">
        <f aca="false">SUM(I48:I53)</f>
        <v>0</v>
      </c>
      <c r="J55" s="129" t="n">
        <f aca="false">SUM(J48:J53)</f>
        <v>70</v>
      </c>
      <c r="K55" s="129" t="n">
        <f aca="false">K48+K49+K50+K51+K53+K52</f>
        <v>160</v>
      </c>
      <c r="L55" s="129" t="n">
        <f aca="false">SUM(L48:L53)</f>
        <v>0</v>
      </c>
      <c r="M55" s="129" t="n">
        <f aca="false">SUM(M48:M53)</f>
        <v>0</v>
      </c>
      <c r="N55" s="129" t="n">
        <f aca="false">SUM(N48:N53)</f>
        <v>0</v>
      </c>
      <c r="O55" s="129" t="n">
        <f aca="false">SUM(O48:O53)</f>
        <v>37.5</v>
      </c>
      <c r="P55" s="129" t="n">
        <f aca="false">SUM(P48:P53)</f>
        <v>0</v>
      </c>
      <c r="Q55" s="129" t="n">
        <f aca="false">SUM(Q48:Q53)</f>
        <v>0</v>
      </c>
      <c r="R55" s="129" t="n">
        <f aca="false">SUM(R48:R53)</f>
        <v>32.6</v>
      </c>
      <c r="S55" s="129" t="n">
        <f aca="false">SUM(S48:S53)</f>
        <v>0</v>
      </c>
      <c r="T55" s="129" t="n">
        <f aca="false">SUM(T48:T53)</f>
        <v>0</v>
      </c>
      <c r="U55" s="129" t="n">
        <f aca="false">SUM(U48:U53)</f>
        <v>0</v>
      </c>
      <c r="V55" s="129" t="n">
        <f aca="false">SUM(V48:V53)</f>
        <v>0</v>
      </c>
      <c r="W55" s="129" t="n">
        <f aca="false">SUM(W48:W53)</f>
        <v>9.2</v>
      </c>
      <c r="X55" s="129" t="n">
        <f aca="false">SUM(X48:X53)</f>
        <v>0</v>
      </c>
      <c r="Y55" s="129" t="n">
        <f aca="false">SUM(Y48:Y53)</f>
        <v>92.4</v>
      </c>
      <c r="Z55" s="129" t="n">
        <f aca="false">SUM(Z48:Z53)</f>
        <v>5</v>
      </c>
      <c r="AA55" s="129" t="n">
        <f aca="false">SUM(AA48:AA53)</f>
        <v>0</v>
      </c>
      <c r="AB55" s="129" t="n">
        <f aca="false">SUM(AB48:AB53)</f>
        <v>0.1</v>
      </c>
      <c r="AC55" s="129" t="n">
        <f aca="false">SUM(AC48:AC53)</f>
        <v>0</v>
      </c>
      <c r="AD55" s="129" t="n">
        <f aca="false">SUM(AD48:AD53)</f>
        <v>0</v>
      </c>
      <c r="AE55" s="129" t="n">
        <f aca="false">SUM(AE48:AE53)</f>
        <v>0</v>
      </c>
      <c r="AF55" s="129" t="n">
        <f aca="false">SUM(AF48:AF53)</f>
        <v>0</v>
      </c>
      <c r="AG55" s="129" t="n">
        <f aca="false">SUM(AG48:AG53)</f>
        <v>0</v>
      </c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</row>
    <row r="56" customFormat="false" ht="10.5" hidden="false" customHeight="true" outlineLevel="0" collapsed="false">
      <c r="A56" s="126"/>
    </row>
    <row r="57" s="118" customFormat="true" ht="10.5" hidden="false" customHeight="true" outlineLevel="0" collapsed="false">
      <c r="A57" s="116" t="s">
        <v>53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</row>
    <row r="58" s="122" customFormat="true" ht="10.5" hidden="false" customHeight="true" outlineLevel="0" collapsed="false">
      <c r="A58" s="119"/>
      <c r="B58" s="120" t="s">
        <v>29</v>
      </c>
      <c r="C58" s="121" t="n">
        <v>60</v>
      </c>
      <c r="D58" s="121"/>
      <c r="E58" s="121"/>
      <c r="F58" s="121"/>
      <c r="G58" s="121"/>
      <c r="H58" s="121"/>
      <c r="I58" s="121"/>
      <c r="J58" s="121" t="n">
        <v>60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</row>
    <row r="59" s="122" customFormat="true" ht="10.5" hidden="false" customHeight="true" outlineLevel="0" collapsed="false">
      <c r="A59" s="119" t="n">
        <v>269</v>
      </c>
      <c r="B59" s="120" t="s">
        <v>54</v>
      </c>
      <c r="C59" s="121" t="n">
        <f aca="false">50*1.4</f>
        <v>70</v>
      </c>
      <c r="D59" s="121"/>
      <c r="E59" s="121" t="n">
        <v>18</v>
      </c>
      <c r="F59" s="121"/>
      <c r="G59" s="121"/>
      <c r="H59" s="121"/>
      <c r="I59" s="121"/>
      <c r="J59" s="121"/>
      <c r="K59" s="121"/>
      <c r="L59" s="121"/>
      <c r="M59" s="121"/>
      <c r="N59" s="121" t="n">
        <f aca="false">(28+12)*1.4</f>
        <v>56</v>
      </c>
      <c r="O59" s="121"/>
      <c r="P59" s="121"/>
      <c r="Q59" s="121"/>
      <c r="R59" s="121" t="n">
        <f aca="false">10*1.4</f>
        <v>14</v>
      </c>
      <c r="S59" s="121"/>
      <c r="T59" s="121"/>
      <c r="U59" s="121"/>
      <c r="V59" s="121"/>
      <c r="W59" s="121"/>
      <c r="X59" s="121" t="n">
        <v>3</v>
      </c>
      <c r="Y59" s="121"/>
      <c r="Z59" s="121"/>
      <c r="AA59" s="121"/>
      <c r="AB59" s="121"/>
      <c r="AC59" s="121"/>
      <c r="AD59" s="121"/>
      <c r="AE59" s="121"/>
      <c r="AF59" s="121"/>
      <c r="AG59" s="121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</row>
    <row r="60" s="122" customFormat="true" ht="10.5" hidden="false" customHeight="true" outlineLevel="0" collapsed="false">
      <c r="A60" s="143" t="s">
        <v>55</v>
      </c>
      <c r="B60" s="136" t="s">
        <v>56</v>
      </c>
      <c r="C60" s="137" t="n">
        <v>160</v>
      </c>
      <c r="D60" s="121"/>
      <c r="E60" s="121"/>
      <c r="F60" s="121" t="n">
        <v>1.5</v>
      </c>
      <c r="G60" s="121"/>
      <c r="H60" s="121"/>
      <c r="I60" s="121" t="n">
        <v>50</v>
      </c>
      <c r="J60" s="121" t="n">
        <f aca="false">14+5+16+23+10</f>
        <v>68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 t="n">
        <v>5</v>
      </c>
      <c r="X60" s="121"/>
      <c r="Y60" s="121"/>
      <c r="Z60" s="121"/>
      <c r="AA60" s="121"/>
      <c r="AB60" s="121"/>
      <c r="AC60" s="121"/>
      <c r="AD60" s="121"/>
      <c r="AE60" s="121"/>
      <c r="AF60" s="121"/>
      <c r="AG60" s="121" t="n">
        <v>0.3</v>
      </c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</row>
    <row r="61" s="122" customFormat="true" ht="10.5" hidden="false" customHeight="true" outlineLevel="0" collapsed="false">
      <c r="A61" s="119"/>
      <c r="B61" s="120" t="s">
        <v>57</v>
      </c>
      <c r="C61" s="121" t="n">
        <v>200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 t="n">
        <v>10</v>
      </c>
      <c r="AA61" s="121"/>
      <c r="AB61" s="121" t="n">
        <v>0.4</v>
      </c>
      <c r="AC61" s="121"/>
      <c r="AD61" s="121"/>
      <c r="AE61" s="121"/>
      <c r="AF61" s="121"/>
      <c r="AG61" s="121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</row>
    <row r="62" s="122" customFormat="true" ht="10.5" hidden="false" customHeight="true" outlineLevel="0" collapsed="false">
      <c r="A62" s="119"/>
      <c r="B62" s="120" t="s">
        <v>33</v>
      </c>
      <c r="C62" s="121" t="n">
        <v>25</v>
      </c>
      <c r="D62" s="121" t="n">
        <v>25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</row>
    <row r="63" s="122" customFormat="true" ht="10.5" hidden="false" customHeight="true" outlineLevel="0" collapsed="false">
      <c r="A63" s="119"/>
      <c r="B63" s="120" t="s">
        <v>24</v>
      </c>
      <c r="C63" s="121" t="n">
        <v>25</v>
      </c>
      <c r="D63" s="121"/>
      <c r="E63" s="121" t="n">
        <v>25</v>
      </c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</row>
    <row r="64" s="122" customFormat="true" ht="10.5" hidden="false" customHeight="true" outlineLevel="0" collapsed="false">
      <c r="A64" s="119"/>
      <c r="B64" s="120" t="s">
        <v>58</v>
      </c>
      <c r="C64" s="121" t="n">
        <v>200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 t="n">
        <v>200</v>
      </c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</row>
    <row r="65" s="122" customFormat="true" ht="10.5" hidden="false" customHeight="true" outlineLevel="0" collapsed="false">
      <c r="A65" s="144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</row>
    <row r="66" s="130" customFormat="true" ht="10.5" hidden="false" customHeight="true" outlineLevel="0" collapsed="false">
      <c r="A66" s="127"/>
      <c r="B66" s="128" t="s">
        <v>116</v>
      </c>
      <c r="C66" s="129" t="n">
        <f aca="false">SUM(C58:C65)</f>
        <v>740</v>
      </c>
      <c r="D66" s="129" t="n">
        <f aca="false">SUM(D58:D65)</f>
        <v>25</v>
      </c>
      <c r="E66" s="129" t="n">
        <f aca="false">SUM(E58:E65)</f>
        <v>43</v>
      </c>
      <c r="F66" s="129" t="n">
        <f aca="false">SUM(F58:F65)</f>
        <v>1.5</v>
      </c>
      <c r="G66" s="129" t="n">
        <f aca="false">SUM(G58:G65)</f>
        <v>0</v>
      </c>
      <c r="H66" s="129" t="n">
        <f aca="false">SUM(H58:H65)</f>
        <v>0</v>
      </c>
      <c r="I66" s="129" t="n">
        <f aca="false">SUM(I58:I65)</f>
        <v>50</v>
      </c>
      <c r="J66" s="129" t="n">
        <f aca="false">SUM(J58:J65)</f>
        <v>128</v>
      </c>
      <c r="K66" s="129" t="n">
        <f aca="false">SUM(K58:K65)</f>
        <v>0</v>
      </c>
      <c r="L66" s="129" t="n">
        <f aca="false">SUM(L58:L65)</f>
        <v>0</v>
      </c>
      <c r="M66" s="129" t="n">
        <f aca="false">SUM(M58:M65)</f>
        <v>200</v>
      </c>
      <c r="N66" s="129" t="n">
        <f aca="false">SUM(N58:N65)</f>
        <v>56</v>
      </c>
      <c r="O66" s="129" t="n">
        <f aca="false">SUM(O58:O65)</f>
        <v>0</v>
      </c>
      <c r="P66" s="129" t="n">
        <f aca="false">SUM(P58:P65)</f>
        <v>0</v>
      </c>
      <c r="Q66" s="129" t="n">
        <f aca="false">SUM(Q58:Q65)</f>
        <v>0</v>
      </c>
      <c r="R66" s="129" t="n">
        <f aca="false">SUM(R58:R65)</f>
        <v>14</v>
      </c>
      <c r="S66" s="129" t="n">
        <f aca="false">SUM(S58:S65)</f>
        <v>0</v>
      </c>
      <c r="T66" s="129" t="n">
        <f aca="false">SUM(T58:T65)</f>
        <v>0</v>
      </c>
      <c r="U66" s="129" t="n">
        <f aca="false">SUM(U58:U65)</f>
        <v>0</v>
      </c>
      <c r="V66" s="129" t="n">
        <f aca="false">SUM(V58:V65)</f>
        <v>0</v>
      </c>
      <c r="W66" s="129" t="n">
        <f aca="false">SUM(W58:W65)</f>
        <v>5</v>
      </c>
      <c r="X66" s="129" t="n">
        <f aca="false">SUM(X58:X65)</f>
        <v>3</v>
      </c>
      <c r="Y66" s="129" t="n">
        <f aca="false">SUM(Y58:Y65)</f>
        <v>0</v>
      </c>
      <c r="Z66" s="129" t="n">
        <f aca="false">SUM(Z58:Z65)</f>
        <v>10</v>
      </c>
      <c r="AA66" s="129" t="n">
        <f aca="false">SUM(AA58:AA65)</f>
        <v>0</v>
      </c>
      <c r="AB66" s="129" t="n">
        <f aca="false">SUM(AB58:AB65)</f>
        <v>0.4</v>
      </c>
      <c r="AC66" s="129" t="n">
        <f aca="false">SUM(AC58:AC65)</f>
        <v>0</v>
      </c>
      <c r="AD66" s="129" t="n">
        <f aca="false">SUM(AD58:AD65)</f>
        <v>0</v>
      </c>
      <c r="AE66" s="129" t="n">
        <f aca="false">SUM(AE58:AE65)</f>
        <v>0</v>
      </c>
      <c r="AF66" s="129" t="n">
        <f aca="false">SUM(AF58:AF65)</f>
        <v>0</v>
      </c>
      <c r="AG66" s="129" t="n">
        <f aca="false">SUM(AG59:AG64)</f>
        <v>0.3</v>
      </c>
      <c r="AH66" s="148" t="n">
        <f aca="false">SUM(AH59:AH64)</f>
        <v>0</v>
      </c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</row>
    <row r="67" s="122" customFormat="true" ht="10.5" hidden="false" customHeight="true" outlineLevel="0" collapsed="false">
      <c r="A67" s="144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</row>
    <row r="68" s="149" customFormat="true" ht="10.5" hidden="false" customHeight="true" outlineLevel="0" collapsed="false">
      <c r="A68" s="116" t="s">
        <v>59</v>
      </c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</row>
    <row r="69" s="122" customFormat="true" ht="10.5" hidden="false" customHeight="true" outlineLevel="0" collapsed="false">
      <c r="A69" s="119"/>
      <c r="B69" s="120" t="s">
        <v>50</v>
      </c>
      <c r="C69" s="121" t="n">
        <v>70</v>
      </c>
      <c r="D69" s="121"/>
      <c r="E69" s="121"/>
      <c r="F69" s="121"/>
      <c r="G69" s="121"/>
      <c r="H69" s="121"/>
      <c r="I69" s="121"/>
      <c r="J69" s="121" t="n">
        <v>70</v>
      </c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</row>
    <row r="70" s="122" customFormat="true" ht="10.5" hidden="false" customHeight="true" outlineLevel="0" collapsed="false">
      <c r="A70" s="119" t="n">
        <v>235</v>
      </c>
      <c r="B70" s="120" t="s">
        <v>60</v>
      </c>
      <c r="C70" s="121" t="n">
        <v>75</v>
      </c>
      <c r="D70" s="121"/>
      <c r="E70" s="121" t="n">
        <f aca="false">6*1.5</f>
        <v>9</v>
      </c>
      <c r="F70" s="121"/>
      <c r="G70" s="121"/>
      <c r="H70" s="121"/>
      <c r="I70" s="121"/>
      <c r="J70" s="121" t="n">
        <f aca="false">(9+1)*1.5</f>
        <v>15</v>
      </c>
      <c r="K70" s="121"/>
      <c r="L70" s="121"/>
      <c r="M70" s="121"/>
      <c r="N70" s="121"/>
      <c r="O70" s="121"/>
      <c r="P70" s="121"/>
      <c r="Q70" s="121" t="n">
        <f aca="false">43*1.5</f>
        <v>64.5</v>
      </c>
      <c r="R70" s="121"/>
      <c r="S70" s="121"/>
      <c r="T70" s="121"/>
      <c r="U70" s="121"/>
      <c r="V70" s="121"/>
      <c r="W70" s="121"/>
      <c r="X70" s="121" t="n">
        <v>6</v>
      </c>
      <c r="Y70" s="121" t="n">
        <f aca="false">2*1.5</f>
        <v>3</v>
      </c>
      <c r="Z70" s="121"/>
      <c r="AA70" s="121"/>
      <c r="AB70" s="121"/>
      <c r="AC70" s="121"/>
      <c r="AD70" s="121"/>
      <c r="AE70" s="121"/>
      <c r="AF70" s="121"/>
      <c r="AG70" s="121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</row>
    <row r="71" s="122" customFormat="true" ht="10.5" hidden="false" customHeight="true" outlineLevel="0" collapsed="false">
      <c r="A71" s="119" t="n">
        <v>310</v>
      </c>
      <c r="B71" s="120" t="s">
        <v>61</v>
      </c>
      <c r="C71" s="121" t="n">
        <v>170</v>
      </c>
      <c r="D71" s="121"/>
      <c r="E71" s="121"/>
      <c r="F71" s="121"/>
      <c r="G71" s="121"/>
      <c r="H71" s="121"/>
      <c r="I71" s="121" t="n">
        <v>170</v>
      </c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 t="n">
        <v>6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</row>
    <row r="72" s="122" customFormat="true" ht="10.5" hidden="false" customHeight="true" outlineLevel="0" collapsed="false">
      <c r="A72" s="119" t="s">
        <v>31</v>
      </c>
      <c r="B72" s="120" t="s">
        <v>62</v>
      </c>
      <c r="C72" s="121" t="n">
        <v>200</v>
      </c>
      <c r="D72" s="121"/>
      <c r="E72" s="121"/>
      <c r="F72" s="121"/>
      <c r="G72" s="121"/>
      <c r="H72" s="121"/>
      <c r="I72" s="121"/>
      <c r="J72" s="121"/>
      <c r="K72" s="121"/>
      <c r="L72" s="121" t="n">
        <v>20</v>
      </c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 t="n">
        <v>5</v>
      </c>
      <c r="AA72" s="121"/>
      <c r="AB72" s="121"/>
      <c r="AC72" s="121"/>
      <c r="AD72" s="121"/>
      <c r="AE72" s="121"/>
      <c r="AF72" s="121"/>
      <c r="AG72" s="121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</row>
    <row r="73" s="122" customFormat="true" ht="10.5" hidden="false" customHeight="true" outlineLevel="0" collapsed="false">
      <c r="A73" s="119"/>
      <c r="B73" s="120" t="s">
        <v>24</v>
      </c>
      <c r="C73" s="121" t="n">
        <v>40</v>
      </c>
      <c r="D73" s="121"/>
      <c r="E73" s="121" t="n">
        <v>40</v>
      </c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</row>
    <row r="74" s="122" customFormat="true" ht="10.5" hidden="false" customHeight="true" outlineLevel="0" collapsed="false">
      <c r="A74" s="119"/>
      <c r="B74" s="120" t="s">
        <v>33</v>
      </c>
      <c r="C74" s="121" t="n">
        <v>25</v>
      </c>
      <c r="D74" s="121" t="n">
        <v>25</v>
      </c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</row>
    <row r="75" s="122" customFormat="true" ht="10.5" hidden="false" customHeight="true" outlineLevel="0" collapsed="false">
      <c r="A75" s="119"/>
      <c r="B75" s="120" t="s">
        <v>63</v>
      </c>
      <c r="C75" s="121" t="n">
        <v>150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 t="n">
        <v>150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</row>
    <row r="76" s="99" customFormat="true" ht="10.5" hidden="false" customHeight="true" outlineLevel="0" collapsed="false">
      <c r="A76" s="150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</row>
    <row r="77" s="130" customFormat="true" ht="10.5" hidden="false" customHeight="true" outlineLevel="0" collapsed="false">
      <c r="A77" s="127"/>
      <c r="B77" s="128" t="s">
        <v>116</v>
      </c>
      <c r="C77" s="129" t="n">
        <f aca="false">SUM(C69:C76)</f>
        <v>730</v>
      </c>
      <c r="D77" s="129" t="n">
        <f aca="false">SUM(D69:D76)</f>
        <v>25</v>
      </c>
      <c r="E77" s="129" t="n">
        <f aca="false">SUM(E69:E76)</f>
        <v>49</v>
      </c>
      <c r="F77" s="129" t="n">
        <f aca="false">SUM(F69:F76)</f>
        <v>0</v>
      </c>
      <c r="G77" s="129" t="n">
        <f aca="false">SUM(G69:G76)</f>
        <v>0</v>
      </c>
      <c r="H77" s="129" t="n">
        <f aca="false">SUM(H69:H76)</f>
        <v>0</v>
      </c>
      <c r="I77" s="129" t="n">
        <f aca="false">SUM(I69:I76)</f>
        <v>170</v>
      </c>
      <c r="J77" s="129" t="n">
        <f aca="false">SUM(J69:J76)</f>
        <v>85</v>
      </c>
      <c r="K77" s="129" t="n">
        <f aca="false">SUM(K69:K76)</f>
        <v>0</v>
      </c>
      <c r="L77" s="129" t="n">
        <f aca="false">SUM(L69:L76)</f>
        <v>20</v>
      </c>
      <c r="M77" s="129" t="n">
        <f aca="false">SUM(M69:M76)</f>
        <v>150</v>
      </c>
      <c r="N77" s="129" t="n">
        <f aca="false">SUM(N69:N76)</f>
        <v>0</v>
      </c>
      <c r="O77" s="129" t="n">
        <f aca="false">SUM(O69:O76)</f>
        <v>0</v>
      </c>
      <c r="P77" s="129" t="n">
        <f aca="false">SUM(P69:P76)</f>
        <v>0</v>
      </c>
      <c r="Q77" s="129" t="n">
        <f aca="false">SUM(Q69:Q76)</f>
        <v>64.5</v>
      </c>
      <c r="R77" s="129" t="n">
        <f aca="false">SUM(R69:R76)</f>
        <v>0</v>
      </c>
      <c r="S77" s="129" t="n">
        <f aca="false">SUM(S69:S76)</f>
        <v>0</v>
      </c>
      <c r="T77" s="129" t="n">
        <f aca="false">SUM(T69:T76)</f>
        <v>0</v>
      </c>
      <c r="U77" s="129" t="n">
        <f aca="false">SUM(U69:U76)</f>
        <v>0</v>
      </c>
      <c r="V77" s="129" t="n">
        <f aca="false">SUM(V69:V76)</f>
        <v>0</v>
      </c>
      <c r="W77" s="129" t="n">
        <f aca="false">SUM(W69:W76)</f>
        <v>6</v>
      </c>
      <c r="X77" s="129" t="n">
        <f aca="false">SUM(X69:X76)</f>
        <v>6</v>
      </c>
      <c r="Y77" s="129" t="n">
        <f aca="false">SUM(Y69:Y76)</f>
        <v>3</v>
      </c>
      <c r="Z77" s="129" t="n">
        <f aca="false">SUM(Z69:Z76)</f>
        <v>5</v>
      </c>
      <c r="AA77" s="129" t="n">
        <f aca="false">SUM(AA69:AA76)</f>
        <v>0</v>
      </c>
      <c r="AB77" s="129" t="n">
        <f aca="false">SUM(AB69:AB76)</f>
        <v>0</v>
      </c>
      <c r="AC77" s="129" t="n">
        <f aca="false">SUM(AC69:AC76)</f>
        <v>0</v>
      </c>
      <c r="AD77" s="129" t="n">
        <f aca="false">SUM(AD69:AD76)</f>
        <v>0</v>
      </c>
      <c r="AE77" s="129" t="n">
        <f aca="false">SUM(AE69:AE76)</f>
        <v>0</v>
      </c>
      <c r="AF77" s="129" t="n">
        <f aca="false">SUM(AF69:AF76)</f>
        <v>0</v>
      </c>
      <c r="AG77" s="129" t="n">
        <f aca="false">SUM(AG69:AG76)</f>
        <v>0</v>
      </c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</row>
    <row r="78" customFormat="false" ht="10.5" hidden="false" customHeight="true" outlineLevel="0" collapsed="false">
      <c r="A78" s="126"/>
      <c r="B78" s="151"/>
    </row>
    <row r="79" s="118" customFormat="true" ht="10.5" hidden="false" customHeight="true" outlineLevel="0" collapsed="false">
      <c r="A79" s="116" t="s">
        <v>64</v>
      </c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</row>
    <row r="80" s="122" customFormat="true" ht="10.5" hidden="false" customHeight="true" outlineLevel="0" collapsed="false">
      <c r="A80" s="119"/>
      <c r="B80" s="120" t="s">
        <v>65</v>
      </c>
      <c r="C80" s="121" t="n">
        <v>80</v>
      </c>
      <c r="D80" s="121"/>
      <c r="E80" s="121"/>
      <c r="F80" s="121"/>
      <c r="G80" s="121"/>
      <c r="H80" s="121"/>
      <c r="I80" s="121"/>
      <c r="J80" s="121" t="n">
        <v>77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 t="n">
        <v>4.8</v>
      </c>
      <c r="Y80" s="121"/>
      <c r="Z80" s="121"/>
      <c r="AA80" s="121"/>
      <c r="AB80" s="121"/>
      <c r="AC80" s="121"/>
      <c r="AD80" s="121"/>
      <c r="AE80" s="121"/>
      <c r="AF80" s="121"/>
      <c r="AG80" s="121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</row>
    <row r="81" s="122" customFormat="true" ht="10.5" hidden="false" customHeight="true" outlineLevel="0" collapsed="false">
      <c r="A81" s="119" t="n">
        <v>278</v>
      </c>
      <c r="B81" s="120" t="s">
        <v>66</v>
      </c>
      <c r="C81" s="121" t="n">
        <v>60</v>
      </c>
      <c r="D81" s="121"/>
      <c r="E81" s="121" t="n">
        <v>8</v>
      </c>
      <c r="F81" s="121" t="n">
        <v>2</v>
      </c>
      <c r="G81" s="121"/>
      <c r="H81" s="121"/>
      <c r="I81" s="121"/>
      <c r="J81" s="121" t="n">
        <v>20</v>
      </c>
      <c r="K81" s="121"/>
      <c r="L81" s="121"/>
      <c r="M81" s="121"/>
      <c r="N81" s="121" t="n">
        <v>38</v>
      </c>
      <c r="O81" s="121"/>
      <c r="P81" s="121"/>
      <c r="Q81" s="121"/>
      <c r="R81" s="121" t="n">
        <v>12</v>
      </c>
      <c r="S81" s="121"/>
      <c r="T81" s="121"/>
      <c r="U81" s="121"/>
      <c r="V81" s="121"/>
      <c r="W81" s="121"/>
      <c r="X81" s="121" t="n">
        <v>4</v>
      </c>
      <c r="Y81" s="121"/>
      <c r="Z81" s="121"/>
      <c r="AA81" s="121"/>
      <c r="AB81" s="121"/>
      <c r="AC81" s="121"/>
      <c r="AD81" s="121"/>
      <c r="AE81" s="121"/>
      <c r="AF81" s="121"/>
      <c r="AG81" s="121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</row>
    <row r="82" s="122" customFormat="true" ht="10.5" hidden="false" customHeight="true" outlineLevel="0" collapsed="false">
      <c r="A82" s="143" t="n">
        <v>330</v>
      </c>
      <c r="B82" s="120" t="s">
        <v>67</v>
      </c>
      <c r="C82" s="121" t="n">
        <v>50</v>
      </c>
      <c r="D82" s="121"/>
      <c r="E82" s="121"/>
      <c r="F82" s="121" t="n">
        <v>3.75</v>
      </c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 t="n">
        <v>12.5</v>
      </c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</row>
    <row r="83" s="122" customFormat="true" ht="10.5" hidden="false" customHeight="true" outlineLevel="0" collapsed="false">
      <c r="A83" s="119" t="n">
        <v>302</v>
      </c>
      <c r="B83" s="120" t="s">
        <v>68</v>
      </c>
      <c r="C83" s="121" t="n">
        <v>150</v>
      </c>
      <c r="D83" s="121"/>
      <c r="E83" s="121"/>
      <c r="F83" s="121"/>
      <c r="G83" s="121" t="n">
        <f aca="false">25*1.5</f>
        <v>37.5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 t="n">
        <v>6</v>
      </c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</row>
    <row r="84" s="122" customFormat="true" ht="10.5" hidden="false" customHeight="true" outlineLevel="0" collapsed="false">
      <c r="A84" s="119" t="n">
        <v>342</v>
      </c>
      <c r="B84" s="120" t="s">
        <v>32</v>
      </c>
      <c r="C84" s="121" t="n">
        <v>200</v>
      </c>
      <c r="D84" s="121"/>
      <c r="E84" s="121"/>
      <c r="F84" s="121"/>
      <c r="G84" s="121"/>
      <c r="H84" s="121"/>
      <c r="I84" s="121"/>
      <c r="J84" s="121"/>
      <c r="K84" s="121" t="n">
        <v>40</v>
      </c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 t="n">
        <v>5</v>
      </c>
      <c r="AA84" s="121"/>
      <c r="AB84" s="121"/>
      <c r="AC84" s="121"/>
      <c r="AD84" s="121"/>
      <c r="AE84" s="121"/>
      <c r="AF84" s="121"/>
      <c r="AG84" s="121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</row>
    <row r="85" s="122" customFormat="true" ht="10.5" hidden="false" customHeight="true" outlineLevel="0" collapsed="false">
      <c r="A85" s="119"/>
      <c r="B85" s="120" t="s">
        <v>33</v>
      </c>
      <c r="C85" s="121" t="n">
        <v>25</v>
      </c>
      <c r="D85" s="121" t="n">
        <v>25</v>
      </c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</row>
    <row r="86" s="122" customFormat="true" ht="10.5" hidden="false" customHeight="true" outlineLevel="0" collapsed="false">
      <c r="A86" s="119"/>
      <c r="B86" s="120" t="s">
        <v>24</v>
      </c>
      <c r="C86" s="121" t="n">
        <v>40</v>
      </c>
      <c r="D86" s="121"/>
      <c r="E86" s="121" t="n">
        <v>40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</row>
    <row r="87" s="122" customFormat="true" ht="10.5" hidden="false" customHeight="true" outlineLevel="0" collapsed="false">
      <c r="A87" s="152"/>
      <c r="B87" s="153" t="s">
        <v>69</v>
      </c>
      <c r="C87" s="154" t="n">
        <v>25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 t="n">
        <v>25</v>
      </c>
      <c r="AB87" s="154"/>
      <c r="AC87" s="154"/>
      <c r="AD87" s="154"/>
      <c r="AE87" s="154"/>
      <c r="AF87" s="154"/>
      <c r="AG87" s="154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</row>
    <row r="88" s="122" customFormat="true" ht="10.5" hidden="false" customHeight="true" outlineLevel="0" collapsed="false">
      <c r="A88" s="144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</row>
    <row r="89" s="130" customFormat="true" ht="10.5" hidden="false" customHeight="true" outlineLevel="0" collapsed="false">
      <c r="A89" s="127"/>
      <c r="B89" s="128" t="s">
        <v>116</v>
      </c>
      <c r="C89" s="129" t="n">
        <f aca="false">SUM(C80:C88)</f>
        <v>630</v>
      </c>
      <c r="D89" s="129" t="n">
        <f aca="false">SUM(D80:D88)</f>
        <v>25</v>
      </c>
      <c r="E89" s="129" t="n">
        <f aca="false">SUM(E80:E88)</f>
        <v>48</v>
      </c>
      <c r="F89" s="129" t="n">
        <f aca="false">SUM(F80:F88)</f>
        <v>5.75</v>
      </c>
      <c r="G89" s="129" t="n">
        <f aca="false">SUM(G80:G88)</f>
        <v>37.5</v>
      </c>
      <c r="H89" s="129" t="n">
        <f aca="false">SUM(H80:H88)</f>
        <v>0</v>
      </c>
      <c r="I89" s="129" t="n">
        <f aca="false">SUM(I80:I88)</f>
        <v>0</v>
      </c>
      <c r="J89" s="129" t="n">
        <f aca="false">SUM(J80:J88)</f>
        <v>97</v>
      </c>
      <c r="K89" s="129" t="n">
        <f aca="false">SUM(K80:K88)</f>
        <v>40</v>
      </c>
      <c r="L89" s="129" t="n">
        <f aca="false">SUM(L80:L88)</f>
        <v>0</v>
      </c>
      <c r="M89" s="129" t="n">
        <f aca="false">SUM(M80:M88)</f>
        <v>0</v>
      </c>
      <c r="N89" s="129" t="n">
        <f aca="false">SUM(N80:N88)</f>
        <v>38</v>
      </c>
      <c r="O89" s="129" t="n">
        <f aca="false">SUM(O80:O88)</f>
        <v>0</v>
      </c>
      <c r="P89" s="129" t="n">
        <f aca="false">SUM(P80:P88)</f>
        <v>0</v>
      </c>
      <c r="Q89" s="129" t="n">
        <f aca="false">SUM(Q80:Q88)</f>
        <v>0</v>
      </c>
      <c r="R89" s="129" t="n">
        <f aca="false">SUM(R80:R88)</f>
        <v>12</v>
      </c>
      <c r="S89" s="129" t="n">
        <f aca="false">SUM(S80:S88)</f>
        <v>0</v>
      </c>
      <c r="T89" s="129" t="n">
        <f aca="false">SUM(T80:T88)</f>
        <v>0</v>
      </c>
      <c r="U89" s="129" t="n">
        <f aca="false">SUM(U80:U88)</f>
        <v>0</v>
      </c>
      <c r="V89" s="129" t="n">
        <f aca="false">SUM(V80:V88)</f>
        <v>12.5</v>
      </c>
      <c r="W89" s="129" t="n">
        <f aca="false">SUM(W80:W88)</f>
        <v>6</v>
      </c>
      <c r="X89" s="129" t="n">
        <f aca="false">SUM(X80:X88)</f>
        <v>8.8</v>
      </c>
      <c r="Y89" s="129" t="n">
        <f aca="false">SUM(Y80:Y88)</f>
        <v>0</v>
      </c>
      <c r="Z89" s="129" t="n">
        <f aca="false">SUM(Z80:Z88)</f>
        <v>5</v>
      </c>
      <c r="AA89" s="129" t="n">
        <f aca="false">SUM(AA80:AA88)</f>
        <v>25</v>
      </c>
      <c r="AB89" s="129" t="n">
        <f aca="false">SUM(AB80:AB88)</f>
        <v>0</v>
      </c>
      <c r="AC89" s="129" t="n">
        <f aca="false">SUM(AC80:AC88)</f>
        <v>0</v>
      </c>
      <c r="AD89" s="129" t="n">
        <f aca="false">SUM(AD80:AD88)</f>
        <v>0</v>
      </c>
      <c r="AE89" s="129" t="n">
        <f aca="false">SUM(AE80:AE88)</f>
        <v>0</v>
      </c>
      <c r="AF89" s="129" t="n">
        <f aca="false">SUM(AF80:AF88)</f>
        <v>0</v>
      </c>
      <c r="AG89" s="129" t="n">
        <f aca="false">SUM(AG80:AG88)</f>
        <v>0</v>
      </c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</row>
    <row r="90" s="105" customFormat="true" ht="10.5" hidden="false" customHeight="true" outlineLevel="0" collapsed="false">
      <c r="A90" s="141"/>
      <c r="B90" s="142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s="149" customFormat="true" ht="10.5" hidden="false" customHeight="true" outlineLevel="0" collapsed="false">
      <c r="A91" s="116" t="s">
        <v>70</v>
      </c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</row>
    <row r="92" s="122" customFormat="true" ht="10.5" hidden="false" customHeight="true" outlineLevel="0" collapsed="false">
      <c r="A92" s="119" t="n">
        <v>222</v>
      </c>
      <c r="B92" s="120" t="s">
        <v>71</v>
      </c>
      <c r="C92" s="121" t="n">
        <v>160</v>
      </c>
      <c r="D92" s="121"/>
      <c r="E92" s="121" t="n">
        <f aca="false">2*3</f>
        <v>6</v>
      </c>
      <c r="F92" s="121"/>
      <c r="G92" s="121" t="n">
        <v>12</v>
      </c>
      <c r="H92" s="121"/>
      <c r="I92" s="121"/>
      <c r="J92" s="121"/>
      <c r="K92" s="121"/>
      <c r="L92" s="121" t="n">
        <v>16</v>
      </c>
      <c r="M92" s="121"/>
      <c r="N92" s="121"/>
      <c r="O92" s="121"/>
      <c r="P92" s="121"/>
      <c r="Q92" s="121"/>
      <c r="R92" s="121"/>
      <c r="S92" s="121"/>
      <c r="T92" s="121" t="n">
        <v>125</v>
      </c>
      <c r="U92" s="121"/>
      <c r="V92" s="121" t="n">
        <v>5</v>
      </c>
      <c r="W92" s="121" t="n">
        <f aca="false">2*3</f>
        <v>6</v>
      </c>
      <c r="X92" s="121"/>
      <c r="Y92" s="121" t="n">
        <v>4</v>
      </c>
      <c r="Z92" s="121" t="n">
        <v>5</v>
      </c>
      <c r="AA92" s="121"/>
      <c r="AB92" s="121"/>
      <c r="AC92" s="121"/>
      <c r="AD92" s="121"/>
      <c r="AE92" s="121"/>
      <c r="AF92" s="121"/>
      <c r="AG92" s="121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</row>
    <row r="93" customFormat="false" ht="10.5" hidden="false" customHeight="true" outlineLevel="0" collapsed="false">
      <c r="A93" s="140" t="n">
        <v>327</v>
      </c>
      <c r="B93" s="114" t="s">
        <v>72</v>
      </c>
      <c r="C93" s="98" t="n">
        <v>15</v>
      </c>
      <c r="R93" s="98" t="n">
        <f aca="false">15/0.46</f>
        <v>32.6086956521739</v>
      </c>
      <c r="Z93" s="98" t="n">
        <f aca="false">15*41/100</f>
        <v>6.15</v>
      </c>
    </row>
    <row r="94" s="122" customFormat="true" ht="10.5" hidden="false" customHeight="true" outlineLevel="0" collapsed="false">
      <c r="A94" s="119" t="n">
        <v>397</v>
      </c>
      <c r="B94" s="120" t="s">
        <v>23</v>
      </c>
      <c r="C94" s="121" t="n">
        <v>200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 t="n">
        <v>100</v>
      </c>
      <c r="S94" s="121"/>
      <c r="T94" s="121"/>
      <c r="U94" s="121"/>
      <c r="V94" s="121"/>
      <c r="W94" s="121"/>
      <c r="X94" s="121"/>
      <c r="Y94" s="121"/>
      <c r="Z94" s="121" t="n">
        <v>10</v>
      </c>
      <c r="AA94" s="121"/>
      <c r="AB94" s="121"/>
      <c r="AC94" s="121" t="n">
        <v>1.5</v>
      </c>
      <c r="AD94" s="121"/>
      <c r="AE94" s="121"/>
      <c r="AF94" s="121"/>
      <c r="AG94" s="121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</row>
    <row r="95" s="122" customFormat="true" ht="10.5" hidden="false" customHeight="true" outlineLevel="0" collapsed="false">
      <c r="A95" s="119"/>
      <c r="B95" s="120" t="s">
        <v>24</v>
      </c>
      <c r="C95" s="121" t="n">
        <v>40</v>
      </c>
      <c r="D95" s="121"/>
      <c r="E95" s="121" t="n">
        <v>40</v>
      </c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</row>
    <row r="96" s="122" customFormat="true" ht="10.5" hidden="false" customHeight="true" outlineLevel="0" collapsed="false">
      <c r="A96" s="146"/>
      <c r="B96" s="120" t="s">
        <v>73</v>
      </c>
      <c r="C96" s="121" t="n">
        <v>180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 t="n">
        <v>180</v>
      </c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</row>
    <row r="97" s="122" customFormat="true" ht="10.5" hidden="false" customHeight="true" outlineLevel="0" collapsed="false">
      <c r="A97" s="144"/>
      <c r="B97" s="121"/>
      <c r="C97" s="155"/>
      <c r="D97" s="137"/>
      <c r="E97" s="137"/>
      <c r="F97" s="137"/>
      <c r="G97" s="137"/>
      <c r="H97" s="137"/>
      <c r="I97" s="121"/>
      <c r="J97" s="121"/>
      <c r="K97" s="121"/>
      <c r="L97" s="137"/>
      <c r="M97" s="137"/>
      <c r="N97" s="121"/>
      <c r="O97" s="121"/>
      <c r="P97" s="121"/>
      <c r="Q97" s="121"/>
      <c r="R97" s="121"/>
      <c r="S97" s="121"/>
      <c r="T97" s="121"/>
      <c r="U97" s="121"/>
      <c r="V97" s="121"/>
      <c r="W97" s="137"/>
      <c r="X97" s="137"/>
      <c r="Y97" s="121"/>
      <c r="Z97" s="137"/>
      <c r="AA97" s="137"/>
      <c r="AB97" s="137"/>
      <c r="AC97" s="137"/>
      <c r="AD97" s="137"/>
      <c r="AE97" s="137"/>
      <c r="AF97" s="137"/>
      <c r="AG97" s="121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</row>
    <row r="98" s="130" customFormat="true" ht="10.5" hidden="false" customHeight="true" outlineLevel="0" collapsed="false">
      <c r="A98" s="127"/>
      <c r="B98" s="128" t="s">
        <v>116</v>
      </c>
      <c r="C98" s="129" t="n">
        <f aca="false">SUM(C92:C97)</f>
        <v>595</v>
      </c>
      <c r="D98" s="129" t="n">
        <f aca="false">SUM(D92:D97)</f>
        <v>0</v>
      </c>
      <c r="E98" s="129" t="n">
        <f aca="false">SUM(E92:E97)</f>
        <v>46</v>
      </c>
      <c r="F98" s="129" t="n">
        <f aca="false">SUM(F92:F97)</f>
        <v>0</v>
      </c>
      <c r="G98" s="129" t="n">
        <f aca="false">SUM(G92:G97)</f>
        <v>12</v>
      </c>
      <c r="H98" s="129" t="n">
        <f aca="false">SUM(H92:H97)</f>
        <v>0</v>
      </c>
      <c r="I98" s="129" t="n">
        <f aca="false">SUM(I92:I97)</f>
        <v>0</v>
      </c>
      <c r="J98" s="129" t="n">
        <f aca="false">SUM(J92:J97)</f>
        <v>0</v>
      </c>
      <c r="K98" s="129" t="n">
        <f aca="false">SUM(K92:K97)</f>
        <v>0</v>
      </c>
      <c r="L98" s="129" t="n">
        <f aca="false">SUM(L92:L97)</f>
        <v>16</v>
      </c>
      <c r="M98" s="129" t="n">
        <f aca="false">SUM(M92:M97)</f>
        <v>0</v>
      </c>
      <c r="N98" s="129" t="n">
        <f aca="false">SUM(N92:N97)</f>
        <v>0</v>
      </c>
      <c r="O98" s="129" t="n">
        <f aca="false">SUM(O92:O97)</f>
        <v>0</v>
      </c>
      <c r="P98" s="129" t="n">
        <f aca="false">SUM(P92:P97)</f>
        <v>0</v>
      </c>
      <c r="Q98" s="129" t="n">
        <f aca="false">SUM(Q92:Q97)</f>
        <v>0</v>
      </c>
      <c r="R98" s="129" t="n">
        <f aca="false">SUM(R92:R97)</f>
        <v>132.608695652174</v>
      </c>
      <c r="S98" s="129" t="n">
        <f aca="false">SUM(S92:S97)</f>
        <v>180</v>
      </c>
      <c r="T98" s="129" t="n">
        <f aca="false">SUM(T92:T97)</f>
        <v>125</v>
      </c>
      <c r="U98" s="129" t="n">
        <f aca="false">SUM(U92:U97)</f>
        <v>0</v>
      </c>
      <c r="V98" s="129" t="n">
        <f aca="false">SUM(V92:V97)</f>
        <v>5</v>
      </c>
      <c r="W98" s="129" t="n">
        <f aca="false">SUM(W92:W97)</f>
        <v>6</v>
      </c>
      <c r="X98" s="129" t="n">
        <f aca="false">SUM(X92:X97)</f>
        <v>0</v>
      </c>
      <c r="Y98" s="129" t="n">
        <f aca="false">SUM(Y92:Y97)</f>
        <v>4</v>
      </c>
      <c r="Z98" s="129" t="n">
        <f aca="false">SUM(Z92:Z97)</f>
        <v>21.15</v>
      </c>
      <c r="AA98" s="129" t="n">
        <f aca="false">SUM(AA92:AA97)</f>
        <v>0</v>
      </c>
      <c r="AB98" s="129" t="n">
        <f aca="false">SUM(AB92:AB97)</f>
        <v>0</v>
      </c>
      <c r="AC98" s="129" t="n">
        <f aca="false">SUM(AC92:AC97)</f>
        <v>1.5</v>
      </c>
      <c r="AD98" s="129" t="n">
        <f aca="false">SUM(AD92:AD97)</f>
        <v>0</v>
      </c>
      <c r="AE98" s="129" t="n">
        <f aca="false">SUM(AE92:AE97)</f>
        <v>0</v>
      </c>
      <c r="AF98" s="129" t="n">
        <f aca="false">SUM(AF92:AF97)</f>
        <v>0</v>
      </c>
      <c r="AG98" s="129" t="n">
        <f aca="false">SUM(AG92:AG97)</f>
        <v>0</v>
      </c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</row>
    <row r="99" s="105" customFormat="true" ht="10.5" hidden="false" customHeight="true" outlineLevel="0" collapsed="false">
      <c r="A99" s="141"/>
      <c r="B99" s="14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</row>
    <row r="100" s="149" customFormat="true" ht="10.5" hidden="false" customHeight="true" outlineLevel="0" collapsed="false">
      <c r="A100" s="116" t="s">
        <v>74</v>
      </c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</row>
    <row r="101" s="122" customFormat="true" ht="10.5" hidden="false" customHeight="true" outlineLevel="0" collapsed="false">
      <c r="A101" s="119"/>
      <c r="B101" s="120" t="s">
        <v>29</v>
      </c>
      <c r="C101" s="121" t="n">
        <v>70</v>
      </c>
      <c r="D101" s="121"/>
      <c r="E101" s="121"/>
      <c r="F101" s="121"/>
      <c r="G101" s="121"/>
      <c r="H101" s="121"/>
      <c r="I101" s="121"/>
      <c r="J101" s="121" t="n">
        <v>70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</row>
    <row r="102" s="122" customFormat="true" ht="10.5" hidden="false" customHeight="true" outlineLevel="0" collapsed="false">
      <c r="A102" s="119" t="n">
        <v>297</v>
      </c>
      <c r="B102" s="120" t="s">
        <v>75</v>
      </c>
      <c r="C102" s="121" t="n">
        <v>63</v>
      </c>
      <c r="D102" s="121"/>
      <c r="E102" s="121" t="n">
        <v>10.6</v>
      </c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 t="n">
        <f aca="false">37*1.2</f>
        <v>44.4</v>
      </c>
      <c r="Q102" s="121"/>
      <c r="R102" s="121" t="n">
        <v>14</v>
      </c>
      <c r="S102" s="121"/>
      <c r="T102" s="121"/>
      <c r="U102" s="121"/>
      <c r="V102" s="121"/>
      <c r="W102" s="121" t="n">
        <v>3</v>
      </c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</row>
    <row r="103" s="122" customFormat="true" ht="10.5" hidden="false" customHeight="true" outlineLevel="0" collapsed="false">
      <c r="A103" s="143" t="n">
        <v>203</v>
      </c>
      <c r="B103" s="136" t="s">
        <v>76</v>
      </c>
      <c r="C103" s="137" t="n">
        <v>110</v>
      </c>
      <c r="D103" s="121"/>
      <c r="E103" s="121"/>
      <c r="F103" s="121"/>
      <c r="G103" s="121"/>
      <c r="H103" s="121" t="n">
        <v>37</v>
      </c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 t="n">
        <v>5</v>
      </c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</row>
    <row r="104" s="122" customFormat="true" ht="10.5" hidden="false" customHeight="true" outlineLevel="0" collapsed="false">
      <c r="A104" s="119" t="n">
        <v>379</v>
      </c>
      <c r="B104" s="120" t="s">
        <v>40</v>
      </c>
      <c r="C104" s="121" t="n">
        <v>200</v>
      </c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 t="n">
        <v>100</v>
      </c>
      <c r="S104" s="121"/>
      <c r="T104" s="121"/>
      <c r="U104" s="121"/>
      <c r="V104" s="121"/>
      <c r="W104" s="121"/>
      <c r="X104" s="121"/>
      <c r="Y104" s="121"/>
      <c r="Z104" s="121" t="n">
        <v>10</v>
      </c>
      <c r="AA104" s="121"/>
      <c r="AB104" s="121"/>
      <c r="AC104" s="121"/>
      <c r="AD104" s="121" t="n">
        <v>2.5</v>
      </c>
      <c r="AE104" s="121"/>
      <c r="AF104" s="121"/>
      <c r="AG104" s="121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</row>
    <row r="105" s="122" customFormat="true" ht="10.5" hidden="false" customHeight="true" outlineLevel="0" collapsed="false">
      <c r="A105" s="119"/>
      <c r="B105" s="120" t="s">
        <v>33</v>
      </c>
      <c r="C105" s="121" t="n">
        <v>25</v>
      </c>
      <c r="D105" s="121" t="n">
        <v>25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</row>
    <row r="106" s="122" customFormat="true" ht="10.5" hidden="false" customHeight="true" outlineLevel="0" collapsed="false">
      <c r="A106" s="119"/>
      <c r="B106" s="120" t="s">
        <v>24</v>
      </c>
      <c r="C106" s="121" t="n">
        <v>40</v>
      </c>
      <c r="D106" s="121"/>
      <c r="E106" s="121" t="n">
        <v>40</v>
      </c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</row>
    <row r="107" s="122" customFormat="true" ht="10.5" hidden="false" customHeight="true" outlineLevel="0" collapsed="false">
      <c r="A107" s="119" t="n">
        <v>368</v>
      </c>
      <c r="B107" s="120" t="s">
        <v>77</v>
      </c>
      <c r="C107" s="121" t="n">
        <v>120</v>
      </c>
      <c r="D107" s="121"/>
      <c r="E107" s="121"/>
      <c r="F107" s="121"/>
      <c r="G107" s="121"/>
      <c r="H107" s="121"/>
      <c r="I107" s="121"/>
      <c r="J107" s="121"/>
      <c r="K107" s="121" t="n">
        <v>120</v>
      </c>
      <c r="L107" s="139"/>
      <c r="M107" s="139"/>
      <c r="N107" s="139"/>
      <c r="O107" s="139"/>
      <c r="P107" s="139"/>
      <c r="Q107" s="139"/>
      <c r="R107" s="139"/>
      <c r="S107" s="139"/>
      <c r="T107" s="139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</row>
    <row r="108" s="122" customFormat="true" ht="10.5" hidden="false" customHeight="true" outlineLevel="0" collapsed="false">
      <c r="A108" s="144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</row>
    <row r="109" s="130" customFormat="true" ht="10.5" hidden="false" customHeight="true" outlineLevel="0" collapsed="false">
      <c r="A109" s="127"/>
      <c r="B109" s="128" t="s">
        <v>116</v>
      </c>
      <c r="C109" s="129" t="n">
        <f aca="false">SUM(C101:C107)</f>
        <v>628</v>
      </c>
      <c r="D109" s="129" t="n">
        <f aca="false">SUM(D101:D107)</f>
        <v>25</v>
      </c>
      <c r="E109" s="129" t="n">
        <f aca="false">SUM(E101:E107)</f>
        <v>50.6</v>
      </c>
      <c r="F109" s="129" t="n">
        <f aca="false">SUM(F101:F107)</f>
        <v>0</v>
      </c>
      <c r="G109" s="129" t="n">
        <f aca="false">SUM(G101:G107)</f>
        <v>0</v>
      </c>
      <c r="H109" s="129" t="n">
        <f aca="false">SUM(H101:H107)</f>
        <v>37</v>
      </c>
      <c r="I109" s="129" t="n">
        <f aca="false">SUM(I101:I107)</f>
        <v>0</v>
      </c>
      <c r="J109" s="129" t="n">
        <f aca="false">SUM(J101:J107)</f>
        <v>70</v>
      </c>
      <c r="K109" s="129" t="n">
        <f aca="false">SUM(K101:K107)</f>
        <v>120</v>
      </c>
      <c r="L109" s="129" t="n">
        <f aca="false">SUM(L101:L107)</f>
        <v>0</v>
      </c>
      <c r="M109" s="129" t="n">
        <f aca="false">SUM(M101:M107)</f>
        <v>0</v>
      </c>
      <c r="N109" s="129" t="n">
        <f aca="false">SUM(N101:N107)</f>
        <v>0</v>
      </c>
      <c r="O109" s="129" t="n">
        <f aca="false">SUM(O101:O107)</f>
        <v>0</v>
      </c>
      <c r="P109" s="129" t="n">
        <f aca="false">SUM(P101:P107)</f>
        <v>44.4</v>
      </c>
      <c r="Q109" s="129" t="n">
        <f aca="false">SUM(Q101:Q107)</f>
        <v>0</v>
      </c>
      <c r="R109" s="129" t="n">
        <f aca="false">SUM(R101:R107)</f>
        <v>114</v>
      </c>
      <c r="S109" s="129" t="n">
        <f aca="false">SUM(S101:S107)</f>
        <v>0</v>
      </c>
      <c r="T109" s="129" t="n">
        <f aca="false">SUM(T101:T107)</f>
        <v>0</v>
      </c>
      <c r="U109" s="129" t="n">
        <f aca="false">SUM(U101:U107)</f>
        <v>0</v>
      </c>
      <c r="V109" s="129" t="n">
        <f aca="false">SUM(V101:V107)</f>
        <v>0</v>
      </c>
      <c r="W109" s="129" t="n">
        <f aca="false">SUM(W101:W107)</f>
        <v>8</v>
      </c>
      <c r="X109" s="129" t="n">
        <f aca="false">SUM(X101:X107)</f>
        <v>0</v>
      </c>
      <c r="Y109" s="129" t="n">
        <f aca="false">SUM(Y101:Y107)</f>
        <v>0</v>
      </c>
      <c r="Z109" s="129" t="n">
        <f aca="false">SUM(Z101:Z107)</f>
        <v>10</v>
      </c>
      <c r="AA109" s="129" t="n">
        <f aca="false">SUM(AA101:AA107)</f>
        <v>0</v>
      </c>
      <c r="AB109" s="129" t="n">
        <f aca="false">SUM(AB101:AB107)</f>
        <v>0</v>
      </c>
      <c r="AC109" s="129" t="n">
        <f aca="false">SUM(AC101:AC107)</f>
        <v>0</v>
      </c>
      <c r="AD109" s="129" t="n">
        <f aca="false">SUM(AD101:AD107)</f>
        <v>2.5</v>
      </c>
      <c r="AE109" s="129" t="n">
        <f aca="false">SUM(AE101:AE107)</f>
        <v>0</v>
      </c>
      <c r="AF109" s="129" t="n">
        <f aca="false">SUM(AF101:AF107)</f>
        <v>0</v>
      </c>
      <c r="AG109" s="129" t="n">
        <f aca="false">SUM(AG101:AG107)</f>
        <v>0</v>
      </c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</row>
    <row r="110" s="105" customFormat="true" ht="29.25" hidden="false" customHeight="true" outlineLevel="0" collapsed="false">
      <c r="A110" s="141"/>
      <c r="B110" s="142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</row>
    <row r="111" s="110" customFormat="true" ht="38.25" hidden="false" customHeight="true" outlineLevel="0" collapsed="false">
      <c r="A111" s="106"/>
      <c r="B111" s="107" t="s">
        <v>118</v>
      </c>
      <c r="C111" s="108" t="s">
        <v>85</v>
      </c>
      <c r="D111" s="108" t="s">
        <v>86</v>
      </c>
      <c r="E111" s="108" t="s">
        <v>87</v>
      </c>
      <c r="F111" s="108" t="s">
        <v>88</v>
      </c>
      <c r="G111" s="108" t="s">
        <v>89</v>
      </c>
      <c r="H111" s="108" t="s">
        <v>90</v>
      </c>
      <c r="I111" s="108" t="s">
        <v>91</v>
      </c>
      <c r="J111" s="108" t="s">
        <v>92</v>
      </c>
      <c r="K111" s="108" t="s">
        <v>93</v>
      </c>
      <c r="L111" s="108" t="s">
        <v>94</v>
      </c>
      <c r="M111" s="108" t="s">
        <v>95</v>
      </c>
      <c r="N111" s="108" t="s">
        <v>96</v>
      </c>
      <c r="O111" s="108" t="s">
        <v>97</v>
      </c>
      <c r="P111" s="108" t="s">
        <v>98</v>
      </c>
      <c r="Q111" s="108" t="s">
        <v>99</v>
      </c>
      <c r="R111" s="108" t="s">
        <v>100</v>
      </c>
      <c r="S111" s="108" t="s">
        <v>101</v>
      </c>
      <c r="T111" s="108" t="s">
        <v>102</v>
      </c>
      <c r="U111" s="108" t="s">
        <v>103</v>
      </c>
      <c r="V111" s="108" t="s">
        <v>104</v>
      </c>
      <c r="W111" s="108" t="s">
        <v>105</v>
      </c>
      <c r="X111" s="108" t="s">
        <v>106</v>
      </c>
      <c r="Y111" s="108" t="s">
        <v>107</v>
      </c>
      <c r="Z111" s="108" t="s">
        <v>108</v>
      </c>
      <c r="AA111" s="108" t="s">
        <v>109</v>
      </c>
      <c r="AB111" s="108" t="s">
        <v>110</v>
      </c>
      <c r="AC111" s="108" t="s">
        <v>111</v>
      </c>
      <c r="AD111" s="108" t="s">
        <v>112</v>
      </c>
      <c r="AE111" s="108" t="s">
        <v>113</v>
      </c>
      <c r="AF111" s="108" t="s">
        <v>114</v>
      </c>
      <c r="AG111" s="107" t="s">
        <v>115</v>
      </c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</row>
    <row r="112" s="149" customFormat="true" ht="24" hidden="false" customHeight="true" outlineLevel="0" collapsed="false">
      <c r="A112" s="156"/>
      <c r="B112" s="157" t="s">
        <v>119</v>
      </c>
      <c r="C112" s="117"/>
      <c r="D112" s="117" t="n">
        <f aca="false">D35+D89+D109+D55+D77+D66+D14+D45+D98+D24</f>
        <v>200</v>
      </c>
      <c r="E112" s="117" t="n">
        <f aca="false">E35+E89+E109+E55+E77+E66+E14+E45+E98+E24</f>
        <v>375.6</v>
      </c>
      <c r="F112" s="117" t="n">
        <f aca="false">F35+F89+F109+F55+F77+F66+F14+F45+F98+F24</f>
        <v>37.5</v>
      </c>
      <c r="G112" s="117" t="n">
        <f aca="false">G35+G89+G109+G55+G77+G66+G14+G45+G98+G24</f>
        <v>113.52</v>
      </c>
      <c r="H112" s="117" t="n">
        <f aca="false">H35+H89+H109+H55+H77+H66+H14+H45+H98+H24</f>
        <v>37</v>
      </c>
      <c r="I112" s="117" t="n">
        <f aca="false">I35+I89+I109+I55+I77+I66+I14+I45+I98+I24</f>
        <v>448.25</v>
      </c>
      <c r="J112" s="117" t="n">
        <f aca="false">J35+J89+J109+J55+J77+J66+J14+J45+J98+J24</f>
        <v>689</v>
      </c>
      <c r="K112" s="117" t="n">
        <f aca="false">K107+K53+K84+K50+K41+K12</f>
        <v>447</v>
      </c>
      <c r="L112" s="117" t="n">
        <f aca="false">L35+L109+L98+L89+L45+L66+L55+L77+L14+L24</f>
        <v>36</v>
      </c>
      <c r="M112" s="117" t="n">
        <f aca="false">M35+M109+M98+M89+M45+M66+M55+M77+M14+M24</f>
        <v>500</v>
      </c>
      <c r="N112" s="117" t="n">
        <f aca="false">N35+N109+N98+N89+N45+N66+N55+N77+N14+N24</f>
        <v>173</v>
      </c>
      <c r="O112" s="117" t="n">
        <f aca="false">O35+O109+O98+O89+O45+O66+O55+O77+O14+O24</f>
        <v>37.5</v>
      </c>
      <c r="P112" s="117" t="n">
        <f aca="false">P35+P109+P98+P89+P45+P66+P55+P77+P14+P24</f>
        <v>85.4</v>
      </c>
      <c r="Q112" s="117" t="n">
        <f aca="false">Q35+Q109+Q98+Q89+Q45+Q66+Q55+Q77+Q14+Q24</f>
        <v>138.5</v>
      </c>
      <c r="R112" s="117" t="n">
        <f aca="false">R35+R109+R98+R89+R45+R66+R55+R77+R14+R24</f>
        <v>783.108695652174</v>
      </c>
      <c r="S112" s="117" t="n">
        <f aca="false">S35+S109+S98+S89+S45+S66+S55+S77+S14+S24</f>
        <v>380</v>
      </c>
      <c r="T112" s="117" t="n">
        <f aca="false">T35+T109+T98+T89+T45+T66+T55+T77+T14+T24</f>
        <v>125</v>
      </c>
      <c r="U112" s="117" t="n">
        <f aca="false">U35+U109+U98+U89+U45+U66+U55+U77+U14+U24</f>
        <v>24</v>
      </c>
      <c r="V112" s="117" t="n">
        <f aca="false">V35+V109+V98+V89+V45+V66+V55+V77+V14+V24</f>
        <v>25</v>
      </c>
      <c r="W112" s="117" t="n">
        <f aca="false">W35+W109+W98+W89+W45+W66+W55+W77+W14+W24</f>
        <v>75.45</v>
      </c>
      <c r="X112" s="117" t="n">
        <f aca="false">X35+X109+X98+X89+X45+X66+X55+X77+X14+X24</f>
        <v>36.6</v>
      </c>
      <c r="Y112" s="117" t="n">
        <f aca="false">Y35+Y109+Y98+Y89+Y45+Y66+Y55+Y77+Y14+Y24</f>
        <v>99.4</v>
      </c>
      <c r="Z112" s="117" t="n">
        <f aca="false">Z35+Z109+Z98+Z89+Z45+Z66+Z55+Z77+Z14+Z24</f>
        <v>98.15</v>
      </c>
      <c r="AA112" s="117" t="n">
        <f aca="false">AA35+AA109+AA98+AA89+AA45+AA66+AA55+AA77+AA14+AA24</f>
        <v>25</v>
      </c>
      <c r="AB112" s="117" t="n">
        <f aca="false">AB35+AB109+AB98+AB89+AB45+AB66+AB55+AB77+AB14+AB24</f>
        <v>1</v>
      </c>
      <c r="AC112" s="117" t="n">
        <f aca="false">AC35+AC109+AC98+AC89+AC45+AC66+AC55+AC77+AC14+AC24</f>
        <v>3</v>
      </c>
      <c r="AD112" s="117" t="n">
        <f aca="false">AD35+AD109+AD98+AD89+AD45+AD66+AD55+AD77+AD14+AD24</f>
        <v>5</v>
      </c>
      <c r="AE112" s="117" t="n">
        <f aca="false">AE35+AE109+AE98+AE89+AE45+AE66+AE55+AE77+AE14+AE24</f>
        <v>1</v>
      </c>
      <c r="AF112" s="117" t="n">
        <f aca="false">AF35+AF109+AF98+AF89+AF45+AF66+AF55+AF77+AF14+AF24</f>
        <v>0</v>
      </c>
      <c r="AG112" s="117" t="n">
        <f aca="false">AG35+AG109+AG98+AG89+AG45+AG66+AG55+AG77+AG14+AG24</f>
        <v>0.3</v>
      </c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</row>
    <row r="113" s="149" customFormat="true" ht="17.25" hidden="false" customHeight="true" outlineLevel="0" collapsed="false">
      <c r="A113" s="158"/>
      <c r="B113" s="159" t="s">
        <v>120</v>
      </c>
      <c r="C113" s="117"/>
      <c r="D113" s="117" t="n">
        <f aca="false">H122</f>
        <v>200</v>
      </c>
      <c r="E113" s="117" t="n">
        <f aca="false">H123</f>
        <v>375</v>
      </c>
      <c r="F113" s="117" t="n">
        <f aca="false">H124</f>
        <v>37.5</v>
      </c>
      <c r="G113" s="117" t="n">
        <f aca="false">H125</f>
        <v>112.5</v>
      </c>
      <c r="H113" s="117" t="n">
        <f aca="false">H126</f>
        <v>37.5</v>
      </c>
      <c r="I113" s="117" t="n">
        <f aca="false">H127</f>
        <v>470</v>
      </c>
      <c r="J113" s="117" t="n">
        <f aca="false">H128</f>
        <v>700</v>
      </c>
      <c r="K113" s="117" t="n">
        <f aca="false">H129</f>
        <v>462.5</v>
      </c>
      <c r="L113" s="117" t="n">
        <f aca="false">H130</f>
        <v>37.5</v>
      </c>
      <c r="M113" s="117" t="n">
        <f aca="false">H131</f>
        <v>500</v>
      </c>
      <c r="N113" s="117" t="n">
        <f aca="false">H132</f>
        <v>175</v>
      </c>
      <c r="O113" s="117" t="n">
        <f aca="false">H133</f>
        <v>37.5</v>
      </c>
      <c r="P113" s="117" t="n">
        <f aca="false">H134</f>
        <v>87.5</v>
      </c>
      <c r="Q113" s="117" t="n">
        <f aca="false">H135</f>
        <v>145</v>
      </c>
      <c r="R113" s="117" t="n">
        <f aca="false">H136</f>
        <v>750</v>
      </c>
      <c r="S113" s="117" t="n">
        <f aca="false">H137</f>
        <v>375</v>
      </c>
      <c r="T113" s="117" t="n">
        <f aca="false">H138</f>
        <v>125</v>
      </c>
      <c r="U113" s="117" t="n">
        <f aca="false">H139</f>
        <v>24.5</v>
      </c>
      <c r="V113" s="117" t="n">
        <f aca="false">H140</f>
        <v>25</v>
      </c>
      <c r="W113" s="117" t="n">
        <f aca="false">H141</f>
        <v>75</v>
      </c>
      <c r="X113" s="117" t="n">
        <f aca="false">H142</f>
        <v>37.5</v>
      </c>
      <c r="Y113" s="117" t="n">
        <f aca="false">H143</f>
        <v>100</v>
      </c>
      <c r="Z113" s="117" t="n">
        <f aca="false">H144</f>
        <v>100</v>
      </c>
      <c r="AA113" s="117" t="n">
        <f aca="false">H145</f>
        <v>25</v>
      </c>
      <c r="AB113" s="117" t="n">
        <f aca="false">H146</f>
        <v>1</v>
      </c>
      <c r="AC113" s="117" t="n">
        <f aca="false">H147</f>
        <v>3</v>
      </c>
      <c r="AD113" s="117" t="n">
        <f aca="false">H148</f>
        <v>5</v>
      </c>
      <c r="AE113" s="117" t="n">
        <f aca="false">H149</f>
        <v>2.5</v>
      </c>
      <c r="AF113" s="117" t="n">
        <f aca="false">H150</f>
        <v>7.5</v>
      </c>
      <c r="AG113" s="117" t="n">
        <f aca="false">H151</f>
        <v>5</v>
      </c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</row>
    <row r="114" customFormat="false" ht="16.5" hidden="false" customHeight="true" outlineLevel="0" collapsed="false">
      <c r="A114" s="160"/>
      <c r="B114" s="160"/>
    </row>
    <row r="115" s="163" customFormat="true" ht="18" hidden="false" customHeight="true" outlineLevel="0" collapsed="false">
      <c r="A115" s="161"/>
      <c r="B115" s="162" t="s">
        <v>121</v>
      </c>
      <c r="C115" s="162"/>
      <c r="D115" s="162" t="n">
        <f aca="false">-(100-(D112*100/D113))</f>
        <v>-0</v>
      </c>
      <c r="E115" s="162" t="n">
        <f aca="false">-(100-(E112*100/E113))</f>
        <v>0.159999999999997</v>
      </c>
      <c r="F115" s="162" t="n">
        <f aca="false">-(100-(F112*100/F113))</f>
        <v>-0</v>
      </c>
      <c r="G115" s="162" t="n">
        <f aca="false">-(100-(G112*100/G113))</f>
        <v>0.906666666666652</v>
      </c>
      <c r="H115" s="162" t="n">
        <f aca="false">-(100-(H112*100/H113))</f>
        <v>-1.33333333333333</v>
      </c>
      <c r="I115" s="162" t="n">
        <f aca="false">-(100-(I112*100/I113))</f>
        <v>-4.62765957446808</v>
      </c>
      <c r="J115" s="162" t="n">
        <f aca="false">-(100-(J112*100/J113))</f>
        <v>-1.57142857142857</v>
      </c>
      <c r="K115" s="162" t="n">
        <f aca="false">-(100-(K112*100/K113))</f>
        <v>-3.35135135135135</v>
      </c>
      <c r="L115" s="162" t="n">
        <f aca="false">-(100-(L112*100/L113))</f>
        <v>-4</v>
      </c>
      <c r="M115" s="162" t="n">
        <f aca="false">-(100-(M112*100/M113))</f>
        <v>-0</v>
      </c>
      <c r="N115" s="162" t="n">
        <f aca="false">-(100-(N112*100/N113))</f>
        <v>-1.14285714285714</v>
      </c>
      <c r="O115" s="162" t="n">
        <f aca="false">-(100-(O112*100/O113))</f>
        <v>-0</v>
      </c>
      <c r="P115" s="162" t="n">
        <f aca="false">-(100-(P112*100/P113))</f>
        <v>-2.40000000000001</v>
      </c>
      <c r="Q115" s="162" t="n">
        <f aca="false">-(100-(Q112*100/Q113))</f>
        <v>-4.48275862068965</v>
      </c>
      <c r="R115" s="162" t="n">
        <f aca="false">-(100-(R112*100/R113))</f>
        <v>4.41449275362319</v>
      </c>
      <c r="S115" s="162" t="n">
        <f aca="false">-(100-(S112*100/S113))</f>
        <v>1.33333333333333</v>
      </c>
      <c r="T115" s="162" t="n">
        <f aca="false">-(100-(T112*100/T113))</f>
        <v>-0</v>
      </c>
      <c r="U115" s="162" t="n">
        <f aca="false">-(100-(U112*100/U113))</f>
        <v>-2.04081632653062</v>
      </c>
      <c r="V115" s="162" t="n">
        <f aca="false">-(100-(V112*100/V113))</f>
        <v>-0</v>
      </c>
      <c r="W115" s="162" t="n">
        <f aca="false">-(100-(W112*100/W113))</f>
        <v>0.599999999999994</v>
      </c>
      <c r="X115" s="162" t="n">
        <f aca="false">-(100-(X112*100/X113))</f>
        <v>-2.40000000000001</v>
      </c>
      <c r="Y115" s="162" t="n">
        <f aca="false">-(100-(Y112*100/Y113))</f>
        <v>-0.599999999999994</v>
      </c>
      <c r="Z115" s="162" t="n">
        <f aca="false">-(100-(Z112*100/Z113))</f>
        <v>-1.84999999999999</v>
      </c>
      <c r="AA115" s="162" t="n">
        <f aca="false">-(100-(AA112*100/AA113))</f>
        <v>-0</v>
      </c>
      <c r="AB115" s="162" t="n">
        <f aca="false">-(100-(AB112*100/AB113))</f>
        <v>-0</v>
      </c>
      <c r="AC115" s="162" t="n">
        <f aca="false">-(100-(AC112*100/AC113))</f>
        <v>-0</v>
      </c>
      <c r="AD115" s="162" t="n">
        <f aca="false">-(100-(AD112*100/AD113))</f>
        <v>-0</v>
      </c>
      <c r="AE115" s="162" t="n">
        <f aca="false">-(100-(AE112*100/AE113))</f>
        <v>-60</v>
      </c>
      <c r="AF115" s="162" t="n">
        <f aca="false">-(100-(AF112*100/AF113))</f>
        <v>-100</v>
      </c>
      <c r="AG115" s="162" t="n">
        <f aca="false">-(100-(AG112*100/AG113))</f>
        <v>-94</v>
      </c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</row>
    <row r="116" customFormat="false" ht="10.5" hidden="false" customHeight="true" outlineLevel="0" collapsed="false">
      <c r="A116" s="126"/>
    </row>
    <row r="117" customFormat="false" ht="10.5" hidden="false" customHeight="true" outlineLevel="0" collapsed="false">
      <c r="A117" s="126"/>
    </row>
    <row r="118" customFormat="false" ht="10.5" hidden="false" customHeight="true" outlineLevel="0" collapsed="false">
      <c r="A118" s="126"/>
    </row>
    <row r="119" customFormat="false" ht="10.5" hidden="false" customHeight="true" outlineLevel="0" collapsed="false">
      <c r="A119" s="164"/>
      <c r="B119" s="165" t="s">
        <v>122</v>
      </c>
      <c r="C119" s="166"/>
      <c r="D119" s="166"/>
      <c r="E119" s="166"/>
      <c r="F119" s="166"/>
      <c r="G119" s="166"/>
      <c r="H119" s="166"/>
      <c r="I119" s="166"/>
      <c r="J119" s="167"/>
    </row>
    <row r="120" customFormat="false" ht="10.5" hidden="false" customHeight="true" outlineLevel="0" collapsed="false">
      <c r="A120" s="164"/>
      <c r="B120" s="165"/>
      <c r="C120" s="166" t="s">
        <v>123</v>
      </c>
      <c r="D120" s="166"/>
      <c r="E120" s="166"/>
      <c r="F120" s="166" t="s">
        <v>124</v>
      </c>
      <c r="G120" s="166"/>
      <c r="H120" s="166"/>
      <c r="I120" s="166" t="s">
        <v>125</v>
      </c>
      <c r="J120" s="167"/>
    </row>
    <row r="121" customFormat="false" ht="16.5" hidden="false" customHeight="true" outlineLevel="0" collapsed="false">
      <c r="A121" s="164"/>
      <c r="B121" s="165"/>
      <c r="C121" s="166" t="s">
        <v>126</v>
      </c>
      <c r="D121" s="166"/>
      <c r="E121" s="168" t="s">
        <v>127</v>
      </c>
      <c r="F121" s="166" t="s">
        <v>128</v>
      </c>
      <c r="G121" s="166"/>
      <c r="H121" s="166" t="s">
        <v>127</v>
      </c>
      <c r="I121" s="166" t="s">
        <v>128</v>
      </c>
      <c r="J121" s="167"/>
    </row>
    <row r="122" customFormat="false" ht="10.5" hidden="false" customHeight="true" outlineLevel="0" collapsed="false">
      <c r="A122" s="164"/>
      <c r="B122" s="169" t="s">
        <v>129</v>
      </c>
      <c r="C122" s="166" t="n">
        <v>80</v>
      </c>
      <c r="D122" s="166"/>
      <c r="E122" s="168" t="n">
        <f aca="false">C122*25/100</f>
        <v>20</v>
      </c>
      <c r="F122" s="166" t="n">
        <f aca="false">C122*0.35</f>
        <v>28</v>
      </c>
      <c r="G122" s="166"/>
      <c r="H122" s="166" t="n">
        <f aca="false">E122*10</f>
        <v>200</v>
      </c>
      <c r="I122" s="166" t="n">
        <f aca="false">F122*10</f>
        <v>280</v>
      </c>
      <c r="J122" s="167"/>
    </row>
    <row r="123" customFormat="false" ht="10.5" hidden="false" customHeight="true" outlineLevel="0" collapsed="false">
      <c r="A123" s="164"/>
      <c r="B123" s="169" t="s">
        <v>130</v>
      </c>
      <c r="C123" s="166" t="n">
        <v>150</v>
      </c>
      <c r="D123" s="166"/>
      <c r="E123" s="168" t="n">
        <f aca="false">C123*25/100</f>
        <v>37.5</v>
      </c>
      <c r="F123" s="166" t="n">
        <f aca="false">C123*0.35</f>
        <v>52.5</v>
      </c>
      <c r="G123" s="166"/>
      <c r="H123" s="166" t="n">
        <f aca="false">E123*10</f>
        <v>375</v>
      </c>
      <c r="I123" s="166" t="n">
        <f aca="false">F123*10</f>
        <v>525</v>
      </c>
      <c r="J123" s="167"/>
    </row>
    <row r="124" customFormat="false" ht="10.5" hidden="false" customHeight="true" outlineLevel="0" collapsed="false">
      <c r="A124" s="164"/>
      <c r="B124" s="169" t="s">
        <v>131</v>
      </c>
      <c r="C124" s="166" t="n">
        <v>15</v>
      </c>
      <c r="D124" s="166"/>
      <c r="E124" s="168" t="n">
        <f aca="false">C124*25/100</f>
        <v>3.75</v>
      </c>
      <c r="F124" s="166" t="n">
        <f aca="false">C124*0.35</f>
        <v>5.25</v>
      </c>
      <c r="G124" s="166"/>
      <c r="H124" s="166" t="n">
        <f aca="false">E124*10</f>
        <v>37.5</v>
      </c>
      <c r="I124" s="166" t="n">
        <f aca="false">F124*10</f>
        <v>52.5</v>
      </c>
      <c r="J124" s="167"/>
    </row>
    <row r="125" customFormat="false" ht="10.5" hidden="false" customHeight="true" outlineLevel="0" collapsed="false">
      <c r="A125" s="164"/>
      <c r="B125" s="169" t="s">
        <v>132</v>
      </c>
      <c r="C125" s="166" t="n">
        <v>45</v>
      </c>
      <c r="D125" s="166"/>
      <c r="E125" s="168" t="n">
        <f aca="false">C125*25/100</f>
        <v>11.25</v>
      </c>
      <c r="F125" s="166" t="n">
        <f aca="false">C125*0.35</f>
        <v>15.75</v>
      </c>
      <c r="G125" s="166"/>
      <c r="H125" s="166" t="n">
        <f aca="false">E125*10</f>
        <v>112.5</v>
      </c>
      <c r="I125" s="166" t="n">
        <f aca="false">F125*10</f>
        <v>157.5</v>
      </c>
      <c r="J125" s="167"/>
    </row>
    <row r="126" customFormat="false" ht="10.5" hidden="false" customHeight="true" outlineLevel="0" collapsed="false">
      <c r="A126" s="164"/>
      <c r="B126" s="169" t="s">
        <v>133</v>
      </c>
      <c r="C126" s="166" t="n">
        <v>15</v>
      </c>
      <c r="D126" s="166"/>
      <c r="E126" s="168" t="n">
        <f aca="false">C126*25/100</f>
        <v>3.75</v>
      </c>
      <c r="F126" s="166" t="n">
        <f aca="false">C126*0.35</f>
        <v>5.25</v>
      </c>
      <c r="G126" s="166"/>
      <c r="H126" s="166" t="n">
        <f aca="false">E126*10</f>
        <v>37.5</v>
      </c>
      <c r="I126" s="166" t="n">
        <f aca="false">F126*10</f>
        <v>52.5</v>
      </c>
      <c r="J126" s="167"/>
    </row>
    <row r="127" customFormat="false" ht="10.5" hidden="false" customHeight="true" outlineLevel="0" collapsed="false">
      <c r="A127" s="164"/>
      <c r="B127" s="169" t="s">
        <v>134</v>
      </c>
      <c r="C127" s="166" t="n">
        <v>188</v>
      </c>
      <c r="D127" s="166"/>
      <c r="E127" s="168" t="n">
        <f aca="false">C127*25/100</f>
        <v>47</v>
      </c>
      <c r="F127" s="166" t="n">
        <f aca="false">C127*0.35</f>
        <v>65.8</v>
      </c>
      <c r="G127" s="166"/>
      <c r="H127" s="166" t="n">
        <f aca="false">E127*10</f>
        <v>470</v>
      </c>
      <c r="I127" s="166" t="n">
        <f aca="false">F127*10</f>
        <v>658</v>
      </c>
      <c r="J127" s="167"/>
    </row>
    <row r="128" customFormat="false" ht="10.5" hidden="false" customHeight="true" outlineLevel="0" collapsed="false">
      <c r="A128" s="164"/>
      <c r="B128" s="169" t="s">
        <v>135</v>
      </c>
      <c r="C128" s="166" t="n">
        <v>280</v>
      </c>
      <c r="D128" s="166"/>
      <c r="E128" s="168" t="n">
        <f aca="false">C128*25/100</f>
        <v>70</v>
      </c>
      <c r="F128" s="166" t="n">
        <f aca="false">C128*0.35</f>
        <v>98</v>
      </c>
      <c r="G128" s="166"/>
      <c r="H128" s="166" t="n">
        <f aca="false">E128*10</f>
        <v>700</v>
      </c>
      <c r="I128" s="166" t="n">
        <f aca="false">F128*10</f>
        <v>980</v>
      </c>
      <c r="J128" s="167"/>
    </row>
    <row r="129" customFormat="false" ht="10.5" hidden="false" customHeight="true" outlineLevel="0" collapsed="false">
      <c r="A129" s="164"/>
      <c r="B129" s="169" t="s">
        <v>136</v>
      </c>
      <c r="C129" s="166" t="n">
        <v>185</v>
      </c>
      <c r="D129" s="166"/>
      <c r="E129" s="168" t="n">
        <f aca="false">C129*25/100</f>
        <v>46.25</v>
      </c>
      <c r="F129" s="166" t="n">
        <f aca="false">C129*0.35</f>
        <v>64.75</v>
      </c>
      <c r="G129" s="166"/>
      <c r="H129" s="166" t="n">
        <f aca="false">E129*10</f>
        <v>462.5</v>
      </c>
      <c r="I129" s="166" t="n">
        <f aca="false">F129*10</f>
        <v>647.5</v>
      </c>
      <c r="J129" s="167"/>
    </row>
    <row r="130" customFormat="false" ht="10.5" hidden="false" customHeight="true" outlineLevel="0" collapsed="false">
      <c r="A130" s="164"/>
      <c r="B130" s="169" t="s">
        <v>137</v>
      </c>
      <c r="C130" s="166" t="n">
        <v>15</v>
      </c>
      <c r="D130" s="166"/>
      <c r="E130" s="168" t="n">
        <f aca="false">C130*25/100</f>
        <v>3.75</v>
      </c>
      <c r="F130" s="166" t="n">
        <f aca="false">C130*0.35</f>
        <v>5.25</v>
      </c>
      <c r="G130" s="166"/>
      <c r="H130" s="166" t="n">
        <f aca="false">E130*10</f>
        <v>37.5</v>
      </c>
      <c r="I130" s="166" t="n">
        <f aca="false">F130*10</f>
        <v>52.5</v>
      </c>
      <c r="J130" s="167"/>
    </row>
    <row r="131" customFormat="false" ht="10.5" hidden="false" customHeight="true" outlineLevel="0" collapsed="false">
      <c r="A131" s="164"/>
      <c r="B131" s="169" t="s">
        <v>138</v>
      </c>
      <c r="C131" s="166" t="n">
        <v>200</v>
      </c>
      <c r="D131" s="166"/>
      <c r="E131" s="168" t="n">
        <f aca="false">C131*25/100</f>
        <v>50</v>
      </c>
      <c r="F131" s="166" t="n">
        <f aca="false">C131*0.35</f>
        <v>70</v>
      </c>
      <c r="G131" s="166"/>
      <c r="H131" s="166" t="n">
        <f aca="false">E131*10</f>
        <v>500</v>
      </c>
      <c r="I131" s="166" t="n">
        <f aca="false">F131*10</f>
        <v>700</v>
      </c>
      <c r="J131" s="167"/>
    </row>
    <row r="132" customFormat="false" ht="10.5" hidden="false" customHeight="true" outlineLevel="0" collapsed="false">
      <c r="A132" s="164"/>
      <c r="B132" s="169" t="s">
        <v>139</v>
      </c>
      <c r="C132" s="166" t="n">
        <v>70</v>
      </c>
      <c r="D132" s="166"/>
      <c r="E132" s="168" t="n">
        <f aca="false">C132*25/100</f>
        <v>17.5</v>
      </c>
      <c r="F132" s="166" t="n">
        <f aca="false">C132*0.35</f>
        <v>24.5</v>
      </c>
      <c r="G132" s="166"/>
      <c r="H132" s="166" t="n">
        <f aca="false">E132*10</f>
        <v>175</v>
      </c>
      <c r="I132" s="166" t="n">
        <f aca="false">F132*10</f>
        <v>245</v>
      </c>
      <c r="J132" s="167"/>
    </row>
    <row r="133" customFormat="false" ht="10.5" hidden="false" customHeight="true" outlineLevel="0" collapsed="false">
      <c r="A133" s="164"/>
      <c r="B133" s="169" t="s">
        <v>140</v>
      </c>
      <c r="C133" s="166" t="n">
        <v>15</v>
      </c>
      <c r="D133" s="166"/>
      <c r="E133" s="168" t="n">
        <f aca="false">C133*25/100</f>
        <v>3.75</v>
      </c>
      <c r="F133" s="166" t="n">
        <f aca="false">C133*0.35</f>
        <v>5.25</v>
      </c>
      <c r="G133" s="166"/>
      <c r="H133" s="166" t="n">
        <f aca="false">E133*10</f>
        <v>37.5</v>
      </c>
      <c r="I133" s="166" t="n">
        <f aca="false">F133*10</f>
        <v>52.5</v>
      </c>
      <c r="J133" s="167"/>
    </row>
    <row r="134" customFormat="false" ht="10.5" hidden="false" customHeight="true" outlineLevel="0" collapsed="false">
      <c r="A134" s="164"/>
      <c r="B134" s="169" t="s">
        <v>141</v>
      </c>
      <c r="C134" s="166" t="n">
        <v>35</v>
      </c>
      <c r="D134" s="166"/>
      <c r="E134" s="168" t="n">
        <f aca="false">C134*25/100</f>
        <v>8.75</v>
      </c>
      <c r="F134" s="166" t="n">
        <f aca="false">C134*0.35</f>
        <v>12.25</v>
      </c>
      <c r="G134" s="166"/>
      <c r="H134" s="166" t="n">
        <f aca="false">E134*10</f>
        <v>87.5</v>
      </c>
      <c r="I134" s="166" t="n">
        <f aca="false">F134*10</f>
        <v>122.5</v>
      </c>
      <c r="J134" s="167"/>
    </row>
    <row r="135" customFormat="false" ht="10.5" hidden="false" customHeight="true" outlineLevel="0" collapsed="false">
      <c r="A135" s="164"/>
      <c r="B135" s="169" t="s">
        <v>142</v>
      </c>
      <c r="C135" s="166" t="n">
        <v>58</v>
      </c>
      <c r="D135" s="166"/>
      <c r="E135" s="168" t="n">
        <f aca="false">C135*25/100</f>
        <v>14.5</v>
      </c>
      <c r="F135" s="166" t="n">
        <f aca="false">C135*0.35</f>
        <v>20.3</v>
      </c>
      <c r="G135" s="166"/>
      <c r="H135" s="166" t="n">
        <f aca="false">E135*10</f>
        <v>145</v>
      </c>
      <c r="I135" s="166" t="n">
        <f aca="false">F135*10</f>
        <v>203</v>
      </c>
      <c r="J135" s="167"/>
    </row>
    <row r="136" customFormat="false" ht="10.5" hidden="false" customHeight="true" outlineLevel="0" collapsed="false">
      <c r="A136" s="164"/>
      <c r="B136" s="169" t="s">
        <v>143</v>
      </c>
      <c r="C136" s="166" t="n">
        <v>300</v>
      </c>
      <c r="D136" s="166"/>
      <c r="E136" s="168" t="n">
        <f aca="false">C136*25/100</f>
        <v>75</v>
      </c>
      <c r="F136" s="166" t="n">
        <f aca="false">C136*0.35</f>
        <v>105</v>
      </c>
      <c r="G136" s="166"/>
      <c r="H136" s="166" t="n">
        <f aca="false">E136*10</f>
        <v>750</v>
      </c>
      <c r="I136" s="166" t="n">
        <f aca="false">F136*10</f>
        <v>1050</v>
      </c>
      <c r="J136" s="167"/>
    </row>
    <row r="137" customFormat="false" ht="10.5" hidden="false" customHeight="true" outlineLevel="0" collapsed="false">
      <c r="A137" s="164"/>
      <c r="B137" s="169" t="s">
        <v>144</v>
      </c>
      <c r="C137" s="166" t="n">
        <v>150</v>
      </c>
      <c r="D137" s="166"/>
      <c r="E137" s="168" t="n">
        <f aca="false">C137*25/100</f>
        <v>37.5</v>
      </c>
      <c r="F137" s="166" t="n">
        <f aca="false">C137*0.35</f>
        <v>52.5</v>
      </c>
      <c r="G137" s="166"/>
      <c r="H137" s="166" t="n">
        <f aca="false">E137*10</f>
        <v>375</v>
      </c>
      <c r="I137" s="166" t="n">
        <f aca="false">F137*10</f>
        <v>525</v>
      </c>
      <c r="J137" s="167"/>
    </row>
    <row r="138" customFormat="false" ht="10.5" hidden="false" customHeight="true" outlineLevel="0" collapsed="false">
      <c r="A138" s="164"/>
      <c r="B138" s="169" t="s">
        <v>145</v>
      </c>
      <c r="C138" s="166" t="n">
        <v>50</v>
      </c>
      <c r="D138" s="166"/>
      <c r="E138" s="168" t="n">
        <f aca="false">C138*25/100</f>
        <v>12.5</v>
      </c>
      <c r="F138" s="166" t="n">
        <f aca="false">C138*0.35</f>
        <v>17.5</v>
      </c>
      <c r="G138" s="166"/>
      <c r="H138" s="166" t="n">
        <f aca="false">E138*10</f>
        <v>125</v>
      </c>
      <c r="I138" s="166" t="n">
        <f aca="false">F138*10</f>
        <v>175</v>
      </c>
      <c r="J138" s="167"/>
    </row>
    <row r="139" customFormat="false" ht="10.5" hidden="false" customHeight="true" outlineLevel="0" collapsed="false">
      <c r="A139" s="164"/>
      <c r="B139" s="169" t="s">
        <v>146</v>
      </c>
      <c r="C139" s="166" t="n">
        <v>9.8</v>
      </c>
      <c r="D139" s="166"/>
      <c r="E139" s="168" t="n">
        <f aca="false">C139*25/100</f>
        <v>2.45</v>
      </c>
      <c r="F139" s="166" t="n">
        <f aca="false">C139*0.35</f>
        <v>3.43</v>
      </c>
      <c r="G139" s="166"/>
      <c r="H139" s="166" t="n">
        <f aca="false">E139*10</f>
        <v>24.5</v>
      </c>
      <c r="I139" s="166" t="n">
        <f aca="false">F139*10</f>
        <v>34.3</v>
      </c>
      <c r="J139" s="167"/>
    </row>
    <row r="140" customFormat="false" ht="10.5" hidden="false" customHeight="true" outlineLevel="0" collapsed="false">
      <c r="A140" s="164"/>
      <c r="B140" s="169" t="s">
        <v>147</v>
      </c>
      <c r="C140" s="166" t="n">
        <v>10</v>
      </c>
      <c r="D140" s="166"/>
      <c r="E140" s="168" t="n">
        <f aca="false">C140*25/100</f>
        <v>2.5</v>
      </c>
      <c r="F140" s="166" t="n">
        <f aca="false">C140*0.35</f>
        <v>3.5</v>
      </c>
      <c r="G140" s="166"/>
      <c r="H140" s="166" t="n">
        <f aca="false">E140*10</f>
        <v>25</v>
      </c>
      <c r="I140" s="166" t="n">
        <f aca="false">F140*10</f>
        <v>35</v>
      </c>
      <c r="J140" s="167"/>
    </row>
    <row r="141" customFormat="false" ht="10.5" hidden="false" customHeight="true" outlineLevel="0" collapsed="false">
      <c r="A141" s="164"/>
      <c r="B141" s="169" t="s">
        <v>148</v>
      </c>
      <c r="C141" s="166" t="n">
        <v>30</v>
      </c>
      <c r="D141" s="166"/>
      <c r="E141" s="168" t="n">
        <f aca="false">C141*25/100</f>
        <v>7.5</v>
      </c>
      <c r="F141" s="166" t="n">
        <f aca="false">C141*0.35</f>
        <v>10.5</v>
      </c>
      <c r="G141" s="166"/>
      <c r="H141" s="166" t="n">
        <f aca="false">E141*10</f>
        <v>75</v>
      </c>
      <c r="I141" s="166" t="n">
        <f aca="false">F141*10</f>
        <v>105</v>
      </c>
      <c r="J141" s="167"/>
    </row>
    <row r="142" customFormat="false" ht="10.5" hidden="false" customHeight="true" outlineLevel="0" collapsed="false">
      <c r="A142" s="164"/>
      <c r="B142" s="169" t="s">
        <v>149</v>
      </c>
      <c r="C142" s="166" t="n">
        <v>15</v>
      </c>
      <c r="D142" s="166"/>
      <c r="E142" s="168" t="n">
        <f aca="false">C142*25/100</f>
        <v>3.75</v>
      </c>
      <c r="F142" s="166" t="n">
        <f aca="false">C142*0.35</f>
        <v>5.25</v>
      </c>
      <c r="G142" s="166"/>
      <c r="H142" s="166" t="n">
        <f aca="false">E142*10</f>
        <v>37.5</v>
      </c>
      <c r="I142" s="166" t="n">
        <f aca="false">F142*10</f>
        <v>52.5</v>
      </c>
      <c r="J142" s="167"/>
    </row>
    <row r="143" customFormat="false" ht="10.5" hidden="false" customHeight="true" outlineLevel="0" collapsed="false">
      <c r="A143" s="164"/>
      <c r="B143" s="169" t="s">
        <v>150</v>
      </c>
      <c r="C143" s="166" t="n">
        <v>40</v>
      </c>
      <c r="D143" s="166"/>
      <c r="E143" s="168" t="n">
        <f aca="false">C143*25/100</f>
        <v>10</v>
      </c>
      <c r="F143" s="166" t="n">
        <f aca="false">C143*0.35</f>
        <v>14</v>
      </c>
      <c r="G143" s="166"/>
      <c r="H143" s="166" t="n">
        <f aca="false">E143*10</f>
        <v>100</v>
      </c>
      <c r="I143" s="166" t="n">
        <f aca="false">F143*10</f>
        <v>140</v>
      </c>
      <c r="J143" s="167"/>
    </row>
    <row r="144" customFormat="false" ht="10.5" hidden="false" customHeight="true" outlineLevel="0" collapsed="false">
      <c r="A144" s="164"/>
      <c r="B144" s="169" t="s">
        <v>151</v>
      </c>
      <c r="C144" s="166" t="n">
        <v>40</v>
      </c>
      <c r="D144" s="166"/>
      <c r="E144" s="168" t="n">
        <f aca="false">C144*25/100</f>
        <v>10</v>
      </c>
      <c r="F144" s="166" t="n">
        <f aca="false">C144*0.35</f>
        <v>14</v>
      </c>
      <c r="G144" s="166"/>
      <c r="H144" s="166" t="n">
        <f aca="false">E144*10</f>
        <v>100</v>
      </c>
      <c r="I144" s="166" t="n">
        <f aca="false">F144*10</f>
        <v>140</v>
      </c>
      <c r="J144" s="167"/>
    </row>
    <row r="145" customFormat="false" ht="10.5" hidden="false" customHeight="true" outlineLevel="0" collapsed="false">
      <c r="A145" s="164"/>
      <c r="B145" s="169" t="s">
        <v>152</v>
      </c>
      <c r="C145" s="166" t="n">
        <v>10</v>
      </c>
      <c r="D145" s="166"/>
      <c r="E145" s="168" t="n">
        <f aca="false">C145*25/100</f>
        <v>2.5</v>
      </c>
      <c r="F145" s="166" t="n">
        <f aca="false">C145*0.35</f>
        <v>3.5</v>
      </c>
      <c r="G145" s="166"/>
      <c r="H145" s="166" t="n">
        <f aca="false">E145*10</f>
        <v>25</v>
      </c>
      <c r="I145" s="166" t="n">
        <f aca="false">F145*10</f>
        <v>35</v>
      </c>
      <c r="J145" s="167"/>
    </row>
    <row r="146" customFormat="false" ht="10.5" hidden="false" customHeight="true" outlineLevel="0" collapsed="false">
      <c r="A146" s="164"/>
      <c r="B146" s="169" t="s">
        <v>110</v>
      </c>
      <c r="C146" s="166" t="n">
        <v>0.4</v>
      </c>
      <c r="D146" s="166"/>
      <c r="E146" s="168" t="n">
        <f aca="false">C146*25/100</f>
        <v>0.1</v>
      </c>
      <c r="F146" s="166" t="n">
        <f aca="false">C146*0.35</f>
        <v>0.14</v>
      </c>
      <c r="G146" s="166"/>
      <c r="H146" s="166" t="n">
        <f aca="false">E146*10</f>
        <v>1</v>
      </c>
      <c r="I146" s="166" t="n">
        <f aca="false">F146*10</f>
        <v>1.4</v>
      </c>
      <c r="J146" s="167"/>
    </row>
    <row r="147" customFormat="false" ht="10.5" hidden="false" customHeight="true" outlineLevel="0" collapsed="false">
      <c r="A147" s="164"/>
      <c r="B147" s="169" t="s">
        <v>153</v>
      </c>
      <c r="C147" s="166" t="n">
        <v>1.2</v>
      </c>
      <c r="D147" s="166"/>
      <c r="E147" s="168" t="n">
        <f aca="false">C147*25/100</f>
        <v>0.3</v>
      </c>
      <c r="F147" s="166" t="n">
        <f aca="false">C147*0.35</f>
        <v>0.42</v>
      </c>
      <c r="G147" s="166"/>
      <c r="H147" s="166" t="n">
        <f aca="false">E147*10</f>
        <v>3</v>
      </c>
      <c r="I147" s="166" t="n">
        <f aca="false">F147*10</f>
        <v>4.2</v>
      </c>
      <c r="J147" s="167"/>
    </row>
    <row r="148" customFormat="false" ht="10.5" hidden="false" customHeight="true" outlineLevel="0" collapsed="false">
      <c r="A148" s="164"/>
      <c r="B148" s="170" t="s">
        <v>154</v>
      </c>
      <c r="C148" s="171" t="n">
        <v>2</v>
      </c>
      <c r="D148" s="171"/>
      <c r="E148" s="172" t="n">
        <f aca="false">C148*25/100</f>
        <v>0.5</v>
      </c>
      <c r="F148" s="171" t="n">
        <f aca="false">C148*0.35</f>
        <v>0.7</v>
      </c>
      <c r="G148" s="171"/>
      <c r="H148" s="171" t="n">
        <f aca="false">E148*10</f>
        <v>5</v>
      </c>
      <c r="I148" s="171" t="n">
        <f aca="false">F148*10</f>
        <v>7</v>
      </c>
      <c r="J148" s="167"/>
    </row>
    <row r="149" customFormat="false" ht="10.5" hidden="false" customHeight="true" outlineLevel="0" collapsed="false">
      <c r="A149" s="164"/>
      <c r="B149" s="169" t="s">
        <v>155</v>
      </c>
      <c r="C149" s="166" t="n">
        <v>1</v>
      </c>
      <c r="D149" s="166"/>
      <c r="E149" s="168" t="n">
        <f aca="false">C149*25/100</f>
        <v>0.25</v>
      </c>
      <c r="F149" s="166" t="n">
        <f aca="false">C149*0.35</f>
        <v>0.35</v>
      </c>
      <c r="G149" s="166"/>
      <c r="H149" s="166" t="n">
        <f aca="false">E149*10</f>
        <v>2.5</v>
      </c>
      <c r="I149" s="166" t="n">
        <f aca="false">F149*10</f>
        <v>3.5</v>
      </c>
      <c r="J149" s="167"/>
    </row>
    <row r="150" customFormat="false" ht="10.5" hidden="false" customHeight="true" outlineLevel="0" collapsed="false">
      <c r="A150" s="173"/>
      <c r="B150" s="169" t="s">
        <v>156</v>
      </c>
      <c r="C150" s="166" t="n">
        <v>3</v>
      </c>
      <c r="D150" s="166"/>
      <c r="E150" s="168" t="n">
        <f aca="false">C150*25/100</f>
        <v>0.75</v>
      </c>
      <c r="F150" s="166" t="n">
        <f aca="false">C150*0.35</f>
        <v>1.05</v>
      </c>
      <c r="G150" s="166"/>
      <c r="H150" s="166" t="n">
        <f aca="false">E150*10</f>
        <v>7.5</v>
      </c>
      <c r="I150" s="166" t="n">
        <f aca="false">F150*10</f>
        <v>10.5</v>
      </c>
      <c r="J150" s="174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</row>
    <row r="151" customFormat="false" ht="10.5" hidden="false" customHeight="true" outlineLevel="0" collapsed="false">
      <c r="A151" s="164"/>
      <c r="B151" s="171" t="s">
        <v>157</v>
      </c>
      <c r="C151" s="171" t="n">
        <v>2</v>
      </c>
      <c r="D151" s="171"/>
      <c r="E151" s="172" t="n">
        <f aca="false">C151*25/100</f>
        <v>0.5</v>
      </c>
      <c r="F151" s="171" t="n">
        <f aca="false">C151*0.35</f>
        <v>0.7</v>
      </c>
      <c r="G151" s="171"/>
      <c r="H151" s="171" t="n">
        <f aca="false">E151*10</f>
        <v>5</v>
      </c>
      <c r="I151" s="171" t="n">
        <f aca="false">F151*10</f>
        <v>7</v>
      </c>
      <c r="J151" s="167"/>
    </row>
    <row r="152" s="176" customFormat="true" ht="10.5" hidden="false" customHeight="true" outlineLevel="0" collapsed="false">
      <c r="A152" s="175"/>
      <c r="B152" s="166"/>
      <c r="C152" s="166"/>
      <c r="D152" s="166"/>
      <c r="E152" s="166"/>
      <c r="F152" s="166"/>
      <c r="G152" s="166"/>
      <c r="H152" s="166"/>
      <c r="I152" s="166"/>
    </row>
    <row r="153" s="176" customFormat="true" ht="10.5" hidden="false" customHeight="true" outlineLevel="0" collapsed="false">
      <c r="A153" s="175"/>
    </row>
    <row r="154" s="176" customFormat="true" ht="10.5" hidden="false" customHeight="true" outlineLevel="0" collapsed="false">
      <c r="A154" s="175"/>
    </row>
    <row r="155" s="178" customFormat="true" ht="10.5" hidden="false" customHeight="true" outlineLevel="0" collapsed="false">
      <c r="A155" s="177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6"/>
      <c r="BZ155" s="176"/>
      <c r="CA155" s="176"/>
      <c r="CB155" s="176"/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/>
      <c r="CP155" s="176"/>
      <c r="CQ155" s="176"/>
      <c r="CR155" s="176"/>
      <c r="CS155" s="176"/>
    </row>
    <row r="156" s="178" customFormat="true" ht="10.5" hidden="false" customHeight="true" outlineLevel="0" collapsed="false">
      <c r="A156" s="177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/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/>
      <c r="CP156" s="176"/>
      <c r="CQ156" s="176"/>
      <c r="CR156" s="176"/>
      <c r="CS156" s="176"/>
    </row>
    <row r="157" s="176" customFormat="true" ht="10.5" hidden="false" customHeight="true" outlineLevel="0" collapsed="false">
      <c r="A157" s="175"/>
    </row>
    <row r="158" s="176" customFormat="true" ht="10.5" hidden="false" customHeight="true" outlineLevel="0" collapsed="false">
      <c r="A158" s="175"/>
    </row>
    <row r="159" s="176" customFormat="true" ht="10.5" hidden="false" customHeight="true" outlineLevel="0" collapsed="false">
      <c r="A159" s="175"/>
    </row>
    <row r="160" s="176" customFormat="true" ht="10.5" hidden="false" customHeight="true" outlineLevel="0" collapsed="false">
      <c r="A160" s="175"/>
    </row>
    <row r="161" s="176" customFormat="true" ht="10.5" hidden="false" customHeight="true" outlineLevel="0" collapsed="false">
      <c r="A161" s="175"/>
    </row>
    <row r="162" s="176" customFormat="true" ht="10.5" hidden="false" customHeight="true" outlineLevel="0" collapsed="false">
      <c r="A162" s="175"/>
    </row>
    <row r="163" s="176" customFormat="true" ht="10.5" hidden="false" customHeight="true" outlineLevel="0" collapsed="false">
      <c r="A163" s="175"/>
    </row>
    <row r="164" s="176" customFormat="true" ht="10.5" hidden="false" customHeight="true" outlineLevel="0" collapsed="false">
      <c r="A164" s="175"/>
    </row>
    <row r="165" s="176" customFormat="true" ht="10.5" hidden="false" customHeight="true" outlineLevel="0" collapsed="false">
      <c r="A165" s="175"/>
    </row>
    <row r="166" s="176" customFormat="true" ht="10.5" hidden="false" customHeight="true" outlineLevel="0" collapsed="false">
      <c r="A166" s="175"/>
    </row>
    <row r="167" s="176" customFormat="true" ht="10.5" hidden="false" customHeight="true" outlineLevel="0" collapsed="false">
      <c r="A167" s="175"/>
    </row>
    <row r="168" s="176" customFormat="true" ht="10.5" hidden="false" customHeight="true" outlineLevel="0" collapsed="false">
      <c r="A168" s="175"/>
    </row>
    <row r="169" s="176" customFormat="true" ht="10.5" hidden="false" customHeight="true" outlineLevel="0" collapsed="false">
      <c r="A169" s="175"/>
    </row>
    <row r="170" s="176" customFormat="true" ht="10.5" hidden="false" customHeight="true" outlineLevel="0" collapsed="false">
      <c r="A170" s="175"/>
    </row>
    <row r="171" s="176" customFormat="true" ht="10.5" hidden="false" customHeight="true" outlineLevel="0" collapsed="false">
      <c r="A171" s="175"/>
    </row>
    <row r="172" s="176" customFormat="true" ht="10.5" hidden="false" customHeight="true" outlineLevel="0" collapsed="false">
      <c r="A172" s="175"/>
    </row>
    <row r="173" s="176" customFormat="true" ht="10.5" hidden="false" customHeight="true" outlineLevel="0" collapsed="false">
      <c r="A173" s="175"/>
    </row>
    <row r="174" s="176" customFormat="true" ht="10.5" hidden="false" customHeight="true" outlineLevel="0" collapsed="false">
      <c r="A174" s="175"/>
    </row>
    <row r="175" s="176" customFormat="true" ht="10.5" hidden="false" customHeight="true" outlineLevel="0" collapsed="false">
      <c r="A175" s="175"/>
    </row>
    <row r="176" s="176" customFormat="true" ht="10.5" hidden="false" customHeight="true" outlineLevel="0" collapsed="false">
      <c r="A176" s="175"/>
    </row>
    <row r="177" s="176" customFormat="true" ht="10.5" hidden="false" customHeight="true" outlineLevel="0" collapsed="false">
      <c r="A177" s="175"/>
    </row>
    <row r="178" s="176" customFormat="true" ht="10.5" hidden="false" customHeight="true" outlineLevel="0" collapsed="false">
      <c r="A178" s="175"/>
    </row>
    <row r="179" s="176" customFormat="true" ht="10.5" hidden="false" customHeight="true" outlineLevel="0" collapsed="false">
      <c r="A179" s="175"/>
    </row>
    <row r="180" s="176" customFormat="true" ht="10.5" hidden="false" customHeight="true" outlineLevel="0" collapsed="false">
      <c r="A180" s="175"/>
    </row>
    <row r="181" s="176" customFormat="true" ht="10.5" hidden="false" customHeight="true" outlineLevel="0" collapsed="false">
      <c r="A181" s="175"/>
    </row>
    <row r="182" s="176" customFormat="true" ht="10.5" hidden="false" customHeight="true" outlineLevel="0" collapsed="false">
      <c r="A182" s="175"/>
    </row>
    <row r="183" s="176" customFormat="true" ht="10.5" hidden="false" customHeight="true" outlineLevel="0" collapsed="false">
      <c r="A183" s="175"/>
    </row>
    <row r="184" s="176" customFormat="true" ht="10.5" hidden="false" customHeight="true" outlineLevel="0" collapsed="false">
      <c r="A184" s="175"/>
    </row>
    <row r="185" s="176" customFormat="true" ht="10.5" hidden="false" customHeight="true" outlineLevel="0" collapsed="false">
      <c r="A185" s="175"/>
    </row>
    <row r="186" s="176" customFormat="true" ht="10.5" hidden="false" customHeight="true" outlineLevel="0" collapsed="false">
      <c r="A186" s="175"/>
    </row>
    <row r="187" s="176" customFormat="true" ht="10.5" hidden="false" customHeight="true" outlineLevel="0" collapsed="false">
      <c r="A187" s="175"/>
    </row>
    <row r="188" s="176" customFormat="true" ht="10.5" hidden="false" customHeight="true" outlineLevel="0" collapsed="false">
      <c r="A188" s="175"/>
    </row>
    <row r="189" s="176" customFormat="true" ht="10.5" hidden="false" customHeight="true" outlineLevel="0" collapsed="false">
      <c r="A189" s="175"/>
    </row>
    <row r="190" s="176" customFormat="true" ht="10.5" hidden="false" customHeight="true" outlineLevel="0" collapsed="false">
      <c r="A190" s="175"/>
    </row>
    <row r="191" s="176" customFormat="true" ht="10.5" hidden="false" customHeight="true" outlineLevel="0" collapsed="false">
      <c r="A191" s="175"/>
    </row>
    <row r="192" s="176" customFormat="true" ht="10.5" hidden="false" customHeight="true" outlineLevel="0" collapsed="false">
      <c r="A192" s="175"/>
    </row>
    <row r="193" s="176" customFormat="true" ht="10.5" hidden="false" customHeight="true" outlineLevel="0" collapsed="false">
      <c r="A193" s="175"/>
    </row>
    <row r="194" s="176" customFormat="true" ht="10.5" hidden="false" customHeight="true" outlineLevel="0" collapsed="false">
      <c r="A194" s="175"/>
    </row>
    <row r="195" s="176" customFormat="true" ht="10.5" hidden="false" customHeight="true" outlineLevel="0" collapsed="false">
      <c r="A195" s="175"/>
    </row>
    <row r="196" s="176" customFormat="true" ht="10.5" hidden="false" customHeight="true" outlineLevel="0" collapsed="false">
      <c r="A196" s="175"/>
    </row>
    <row r="197" s="176" customFormat="true" ht="10.5" hidden="false" customHeight="true" outlineLevel="0" collapsed="false">
      <c r="A197" s="175"/>
    </row>
    <row r="198" s="176" customFormat="true" ht="10.5" hidden="false" customHeight="true" outlineLevel="0" collapsed="false">
      <c r="A198" s="175"/>
    </row>
    <row r="199" s="176" customFormat="true" ht="10.5" hidden="false" customHeight="true" outlineLevel="0" collapsed="false">
      <c r="A199" s="175"/>
    </row>
    <row r="200" s="176" customFormat="true" ht="10.5" hidden="false" customHeight="true" outlineLevel="0" collapsed="false">
      <c r="A200" s="175"/>
    </row>
    <row r="201" s="176" customFormat="true" ht="10.5" hidden="false" customHeight="true" outlineLevel="0" collapsed="false">
      <c r="A201" s="175"/>
    </row>
    <row r="202" s="176" customFormat="true" ht="10.5" hidden="false" customHeight="true" outlineLevel="0" collapsed="false">
      <c r="A202" s="175"/>
    </row>
    <row r="203" s="176" customFormat="true" ht="10.5" hidden="false" customHeight="true" outlineLevel="0" collapsed="false">
      <c r="A203" s="175"/>
    </row>
    <row r="204" s="176" customFormat="true" ht="10.5" hidden="false" customHeight="true" outlineLevel="0" collapsed="false">
      <c r="A204" s="175"/>
    </row>
    <row r="205" s="176" customFormat="true" ht="10.5" hidden="false" customHeight="true" outlineLevel="0" collapsed="false">
      <c r="A205" s="175"/>
    </row>
    <row r="206" s="176" customFormat="true" ht="10.5" hidden="false" customHeight="true" outlineLevel="0" collapsed="false">
      <c r="A206" s="175"/>
    </row>
    <row r="207" s="176" customFormat="true" ht="10.5" hidden="false" customHeight="true" outlineLevel="0" collapsed="false">
      <c r="A207" s="175"/>
    </row>
    <row r="208" s="176" customFormat="true" ht="10.5" hidden="false" customHeight="true" outlineLevel="0" collapsed="false">
      <c r="A208" s="175"/>
    </row>
    <row r="209" s="176" customFormat="true" ht="10.5" hidden="false" customHeight="true" outlineLevel="0" collapsed="false">
      <c r="A209" s="175"/>
    </row>
    <row r="210" s="176" customFormat="true" ht="10.5" hidden="false" customHeight="true" outlineLevel="0" collapsed="false">
      <c r="A210" s="175"/>
    </row>
    <row r="211" s="176" customFormat="true" ht="10.5" hidden="false" customHeight="true" outlineLevel="0" collapsed="false">
      <c r="A211" s="175"/>
    </row>
    <row r="212" s="176" customFormat="true" ht="10.5" hidden="false" customHeight="true" outlineLevel="0" collapsed="false">
      <c r="A212" s="175"/>
    </row>
    <row r="213" s="176" customFormat="true" ht="10.5" hidden="false" customHeight="true" outlineLevel="0" collapsed="false">
      <c r="A213" s="175"/>
    </row>
    <row r="214" s="176" customFormat="true" ht="10.5" hidden="false" customHeight="true" outlineLevel="0" collapsed="false">
      <c r="A214" s="175"/>
    </row>
    <row r="215" s="176" customFormat="true" ht="10.5" hidden="false" customHeight="true" outlineLevel="0" collapsed="false">
      <c r="A215" s="175"/>
    </row>
    <row r="216" s="176" customFormat="true" ht="10.5" hidden="false" customHeight="true" outlineLevel="0" collapsed="false">
      <c r="A216" s="175"/>
    </row>
    <row r="217" s="176" customFormat="true" ht="10.5" hidden="false" customHeight="true" outlineLevel="0" collapsed="false">
      <c r="A217" s="175"/>
    </row>
    <row r="218" s="176" customFormat="true" ht="10.5" hidden="false" customHeight="true" outlineLevel="0" collapsed="false">
      <c r="A218" s="175"/>
    </row>
    <row r="219" s="176" customFormat="true" ht="10.5" hidden="false" customHeight="true" outlineLevel="0" collapsed="false">
      <c r="A219" s="175"/>
    </row>
    <row r="220" s="176" customFormat="true" ht="10.5" hidden="false" customHeight="true" outlineLevel="0" collapsed="false">
      <c r="A220" s="175"/>
    </row>
    <row r="221" s="176" customFormat="true" ht="10.5" hidden="false" customHeight="true" outlineLevel="0" collapsed="false">
      <c r="A221" s="175"/>
    </row>
    <row r="222" s="176" customFormat="true" ht="10.5" hidden="false" customHeight="true" outlineLevel="0" collapsed="false">
      <c r="A222" s="175"/>
    </row>
    <row r="223" s="176" customFormat="true" ht="10.5" hidden="false" customHeight="true" outlineLevel="0" collapsed="false">
      <c r="A223" s="175"/>
    </row>
    <row r="224" s="176" customFormat="true" ht="10.5" hidden="false" customHeight="true" outlineLevel="0" collapsed="false">
      <c r="A224" s="175"/>
    </row>
    <row r="225" s="176" customFormat="true" ht="10.5" hidden="false" customHeight="true" outlineLevel="0" collapsed="false">
      <c r="A225" s="175"/>
    </row>
    <row r="226" s="176" customFormat="true" ht="10.5" hidden="false" customHeight="true" outlineLevel="0" collapsed="false">
      <c r="A226" s="175"/>
    </row>
    <row r="227" s="176" customFormat="true" ht="10.5" hidden="false" customHeight="true" outlineLevel="0" collapsed="false">
      <c r="A227" s="175"/>
    </row>
    <row r="228" s="176" customFormat="true" ht="10.5" hidden="false" customHeight="true" outlineLevel="0" collapsed="false">
      <c r="A228" s="175"/>
    </row>
    <row r="229" s="176" customFormat="true" ht="10.5" hidden="false" customHeight="true" outlineLevel="0" collapsed="false">
      <c r="A229" s="175"/>
    </row>
    <row r="230" s="176" customFormat="true" ht="10.5" hidden="false" customHeight="true" outlineLevel="0" collapsed="false">
      <c r="A230" s="175"/>
    </row>
    <row r="231" s="176" customFormat="true" ht="10.5" hidden="false" customHeight="true" outlineLevel="0" collapsed="false">
      <c r="A231" s="175"/>
    </row>
    <row r="232" s="176" customFormat="true" ht="10.5" hidden="false" customHeight="true" outlineLevel="0" collapsed="false">
      <c r="A232" s="175"/>
    </row>
    <row r="233" s="176" customFormat="true" ht="10.5" hidden="false" customHeight="true" outlineLevel="0" collapsed="false">
      <c r="A233" s="175"/>
    </row>
    <row r="234" s="176" customFormat="true" ht="10.5" hidden="false" customHeight="true" outlineLevel="0" collapsed="false">
      <c r="A234" s="175"/>
    </row>
    <row r="235" s="176" customFormat="true" ht="10.5" hidden="false" customHeight="true" outlineLevel="0" collapsed="false">
      <c r="A235" s="175"/>
    </row>
    <row r="236" s="176" customFormat="true" ht="10.5" hidden="false" customHeight="true" outlineLevel="0" collapsed="false">
      <c r="A236" s="175"/>
    </row>
    <row r="237" s="176" customFormat="true" ht="10.5" hidden="false" customHeight="true" outlineLevel="0" collapsed="false">
      <c r="A237" s="175"/>
    </row>
    <row r="238" s="176" customFormat="true" ht="10.5" hidden="false" customHeight="true" outlineLevel="0" collapsed="false">
      <c r="A238" s="175"/>
    </row>
    <row r="239" s="176" customFormat="true" ht="10.5" hidden="false" customHeight="true" outlineLevel="0" collapsed="false">
      <c r="A239" s="175"/>
    </row>
    <row r="240" s="176" customFormat="true" ht="10.5" hidden="false" customHeight="true" outlineLevel="0" collapsed="false">
      <c r="A240" s="175"/>
    </row>
    <row r="241" s="176" customFormat="true" ht="10.5" hidden="false" customHeight="true" outlineLevel="0" collapsed="false">
      <c r="A241" s="175"/>
    </row>
    <row r="242" s="176" customFormat="true" ht="10.5" hidden="false" customHeight="true" outlineLevel="0" collapsed="false">
      <c r="A242" s="175"/>
    </row>
    <row r="243" s="176" customFormat="true" ht="10.5" hidden="false" customHeight="true" outlineLevel="0" collapsed="false">
      <c r="A243" s="175"/>
    </row>
    <row r="244" s="176" customFormat="true" ht="10.5" hidden="false" customHeight="true" outlineLevel="0" collapsed="false">
      <c r="A244" s="175"/>
    </row>
    <row r="245" s="176" customFormat="true" ht="10.5" hidden="false" customHeight="true" outlineLevel="0" collapsed="false">
      <c r="A245" s="175"/>
    </row>
    <row r="246" s="176" customFormat="true" ht="10.5" hidden="false" customHeight="true" outlineLevel="0" collapsed="false">
      <c r="A246" s="175"/>
    </row>
    <row r="247" s="176" customFormat="true" ht="10.5" hidden="false" customHeight="true" outlineLevel="0" collapsed="false">
      <c r="A247" s="175"/>
    </row>
    <row r="248" s="176" customFormat="true" ht="10.5" hidden="false" customHeight="true" outlineLevel="0" collapsed="false">
      <c r="A248" s="175"/>
    </row>
    <row r="249" s="176" customFormat="true" ht="10.5" hidden="false" customHeight="true" outlineLevel="0" collapsed="false">
      <c r="A249" s="175"/>
    </row>
    <row r="250" s="176" customFormat="true" ht="10.5" hidden="false" customHeight="true" outlineLevel="0" collapsed="false">
      <c r="A250" s="175"/>
    </row>
    <row r="251" s="176" customFormat="true" ht="10.5" hidden="false" customHeight="true" outlineLevel="0" collapsed="false">
      <c r="A251" s="175"/>
    </row>
    <row r="252" s="176" customFormat="true" ht="10.5" hidden="false" customHeight="true" outlineLevel="0" collapsed="false">
      <c r="A252" s="175"/>
    </row>
    <row r="253" s="176" customFormat="true" ht="10.5" hidden="false" customHeight="true" outlineLevel="0" collapsed="false">
      <c r="A253" s="175"/>
    </row>
    <row r="254" s="176" customFormat="true" ht="10.5" hidden="false" customHeight="true" outlineLevel="0" collapsed="false">
      <c r="A254" s="175"/>
    </row>
    <row r="255" s="176" customFormat="true" ht="10.5" hidden="false" customHeight="true" outlineLevel="0" collapsed="false">
      <c r="A255" s="175"/>
    </row>
    <row r="256" s="176" customFormat="true" ht="10.5" hidden="false" customHeight="true" outlineLevel="0" collapsed="false">
      <c r="A256" s="175"/>
    </row>
    <row r="257" s="176" customFormat="true" ht="10.5" hidden="false" customHeight="true" outlineLevel="0" collapsed="false">
      <c r="A257" s="175"/>
    </row>
    <row r="258" s="176" customFormat="true" ht="10.5" hidden="false" customHeight="true" outlineLevel="0" collapsed="false">
      <c r="A258" s="175"/>
    </row>
    <row r="259" s="176" customFormat="true" ht="10.5" hidden="false" customHeight="true" outlineLevel="0" collapsed="false">
      <c r="A259" s="175"/>
    </row>
    <row r="260" s="176" customFormat="true" ht="10.5" hidden="false" customHeight="true" outlineLevel="0" collapsed="false">
      <c r="A260" s="175"/>
    </row>
    <row r="261" s="176" customFormat="true" ht="10.5" hidden="false" customHeight="true" outlineLevel="0" collapsed="false">
      <c r="A261" s="175"/>
    </row>
    <row r="262" s="176" customFormat="true" ht="10.5" hidden="false" customHeight="true" outlineLevel="0" collapsed="false">
      <c r="A262" s="175"/>
    </row>
    <row r="263" s="176" customFormat="true" ht="10.5" hidden="false" customHeight="true" outlineLevel="0" collapsed="false">
      <c r="A263" s="175"/>
    </row>
    <row r="264" s="176" customFormat="true" ht="10.5" hidden="false" customHeight="true" outlineLevel="0" collapsed="false">
      <c r="A264" s="175"/>
    </row>
    <row r="265" s="176" customFormat="true" ht="10.5" hidden="false" customHeight="true" outlineLevel="0" collapsed="false">
      <c r="A265" s="175"/>
    </row>
    <row r="266" s="176" customFormat="true" ht="10.5" hidden="false" customHeight="true" outlineLevel="0" collapsed="false">
      <c r="A266" s="175"/>
    </row>
    <row r="267" s="176" customFormat="true" ht="10.5" hidden="false" customHeight="true" outlineLevel="0" collapsed="false">
      <c r="A267" s="175"/>
    </row>
    <row r="268" s="176" customFormat="true" ht="10.5" hidden="false" customHeight="true" outlineLevel="0" collapsed="false">
      <c r="A268" s="175"/>
    </row>
    <row r="269" s="176" customFormat="true" ht="10.5" hidden="false" customHeight="true" outlineLevel="0" collapsed="false">
      <c r="A269" s="175"/>
    </row>
    <row r="270" s="176" customFormat="true" ht="10.5" hidden="false" customHeight="true" outlineLevel="0" collapsed="false">
      <c r="A270" s="175"/>
    </row>
    <row r="271" s="176" customFormat="true" ht="10.5" hidden="false" customHeight="true" outlineLevel="0" collapsed="false">
      <c r="A271" s="175"/>
    </row>
    <row r="272" s="176" customFormat="true" ht="10.5" hidden="false" customHeight="true" outlineLevel="0" collapsed="false">
      <c r="A272" s="175"/>
    </row>
    <row r="273" s="176" customFormat="true" ht="10.5" hidden="false" customHeight="true" outlineLevel="0" collapsed="false">
      <c r="A273" s="175"/>
    </row>
    <row r="274" s="176" customFormat="true" ht="10.5" hidden="false" customHeight="true" outlineLevel="0" collapsed="false">
      <c r="A274" s="175"/>
    </row>
    <row r="275" s="176" customFormat="true" ht="10.5" hidden="false" customHeight="true" outlineLevel="0" collapsed="false">
      <c r="A275" s="175"/>
    </row>
    <row r="276" s="176" customFormat="true" ht="10.5" hidden="false" customHeight="true" outlineLevel="0" collapsed="false">
      <c r="A276" s="175"/>
    </row>
    <row r="277" s="176" customFormat="true" ht="10.5" hidden="false" customHeight="true" outlineLevel="0" collapsed="false">
      <c r="A277" s="175"/>
    </row>
    <row r="278" s="176" customFormat="true" ht="10.5" hidden="false" customHeight="true" outlineLevel="0" collapsed="false">
      <c r="A278" s="175"/>
    </row>
    <row r="279" s="176" customFormat="true" ht="10.5" hidden="false" customHeight="true" outlineLevel="0" collapsed="false">
      <c r="A279" s="175"/>
    </row>
    <row r="280" s="176" customFormat="true" ht="10.5" hidden="false" customHeight="true" outlineLevel="0" collapsed="false">
      <c r="A280" s="175"/>
    </row>
    <row r="281" s="176" customFormat="true" ht="10.5" hidden="false" customHeight="true" outlineLevel="0" collapsed="false">
      <c r="A281" s="175"/>
    </row>
    <row r="282" s="176" customFormat="true" ht="10.5" hidden="false" customHeight="true" outlineLevel="0" collapsed="false">
      <c r="A282" s="175"/>
    </row>
    <row r="283" s="176" customFormat="true" ht="10.5" hidden="false" customHeight="true" outlineLevel="0" collapsed="false">
      <c r="A283" s="175"/>
    </row>
    <row r="284" s="176" customFormat="true" ht="10.5" hidden="false" customHeight="true" outlineLevel="0" collapsed="false">
      <c r="A284" s="175"/>
    </row>
    <row r="285" s="176" customFormat="true" ht="10.5" hidden="false" customHeight="true" outlineLevel="0" collapsed="false">
      <c r="A285" s="175"/>
    </row>
    <row r="286" s="176" customFormat="true" ht="10.5" hidden="false" customHeight="true" outlineLevel="0" collapsed="false">
      <c r="A286" s="175"/>
    </row>
    <row r="287" s="176" customFormat="true" ht="10.5" hidden="false" customHeight="true" outlineLevel="0" collapsed="false">
      <c r="A287" s="175"/>
    </row>
    <row r="288" s="176" customFormat="true" ht="10.5" hidden="false" customHeight="true" outlineLevel="0" collapsed="false">
      <c r="A288" s="175"/>
    </row>
    <row r="289" s="176" customFormat="true" ht="10.5" hidden="false" customHeight="true" outlineLevel="0" collapsed="false">
      <c r="A289" s="175"/>
    </row>
    <row r="290" s="176" customFormat="true" ht="10.5" hidden="false" customHeight="true" outlineLevel="0" collapsed="false">
      <c r="A290" s="175"/>
    </row>
    <row r="291" s="176" customFormat="true" ht="10.5" hidden="false" customHeight="true" outlineLevel="0" collapsed="false">
      <c r="A291" s="175"/>
    </row>
    <row r="292" s="176" customFormat="true" ht="10.5" hidden="false" customHeight="true" outlineLevel="0" collapsed="false">
      <c r="A292" s="175"/>
    </row>
    <row r="293" s="176" customFormat="true" ht="10.5" hidden="false" customHeight="true" outlineLevel="0" collapsed="false">
      <c r="A293" s="175"/>
    </row>
    <row r="294" s="176" customFormat="true" ht="10.5" hidden="false" customHeight="true" outlineLevel="0" collapsed="false">
      <c r="A294" s="175"/>
    </row>
    <row r="295" s="176" customFormat="true" ht="10.5" hidden="false" customHeight="true" outlineLevel="0" collapsed="false">
      <c r="A295" s="175"/>
    </row>
    <row r="296" s="176" customFormat="true" ht="10.5" hidden="false" customHeight="true" outlineLevel="0" collapsed="false">
      <c r="A296" s="175"/>
    </row>
    <row r="297" s="176" customFormat="true" ht="10.5" hidden="false" customHeight="true" outlineLevel="0" collapsed="false">
      <c r="A297" s="175"/>
    </row>
    <row r="298" s="176" customFormat="true" ht="10.5" hidden="false" customHeight="true" outlineLevel="0" collapsed="false">
      <c r="A298" s="175"/>
    </row>
    <row r="299" s="176" customFormat="true" ht="10.5" hidden="false" customHeight="true" outlineLevel="0" collapsed="false">
      <c r="A299" s="175"/>
    </row>
    <row r="300" s="176" customFormat="true" ht="10.5" hidden="false" customHeight="true" outlineLevel="0" collapsed="false">
      <c r="A300" s="175"/>
    </row>
    <row r="301" s="176" customFormat="true" ht="10.5" hidden="false" customHeight="true" outlineLevel="0" collapsed="false">
      <c r="A301" s="175"/>
    </row>
    <row r="302" s="176" customFormat="true" ht="10.5" hidden="false" customHeight="true" outlineLevel="0" collapsed="false">
      <c r="A302" s="175"/>
    </row>
    <row r="303" s="176" customFormat="true" ht="10.5" hidden="false" customHeight="true" outlineLevel="0" collapsed="false">
      <c r="A303" s="175"/>
    </row>
    <row r="304" s="176" customFormat="true" ht="10.5" hidden="false" customHeight="true" outlineLevel="0" collapsed="false">
      <c r="A304" s="175"/>
    </row>
    <row r="305" s="176" customFormat="true" ht="10.5" hidden="false" customHeight="true" outlineLevel="0" collapsed="false">
      <c r="A305" s="175"/>
    </row>
    <row r="306" s="176" customFormat="true" ht="10.5" hidden="false" customHeight="true" outlineLevel="0" collapsed="false">
      <c r="A306" s="175"/>
    </row>
    <row r="307" s="176" customFormat="true" ht="10.5" hidden="false" customHeight="true" outlineLevel="0" collapsed="false">
      <c r="A307" s="175"/>
    </row>
    <row r="308" s="176" customFormat="true" ht="10.5" hidden="false" customHeight="true" outlineLevel="0" collapsed="false">
      <c r="A308" s="175"/>
    </row>
    <row r="309" s="176" customFormat="true" ht="10.5" hidden="false" customHeight="true" outlineLevel="0" collapsed="false">
      <c r="A309" s="175"/>
    </row>
    <row r="310" s="176" customFormat="true" ht="10.5" hidden="false" customHeight="true" outlineLevel="0" collapsed="false">
      <c r="A310" s="175"/>
    </row>
    <row r="311" s="176" customFormat="true" ht="10.5" hidden="false" customHeight="true" outlineLevel="0" collapsed="false">
      <c r="A311" s="175"/>
    </row>
    <row r="312" s="176" customFormat="true" ht="10.5" hidden="false" customHeight="true" outlineLevel="0" collapsed="false">
      <c r="A312" s="175"/>
    </row>
    <row r="313" s="176" customFormat="true" ht="10.5" hidden="false" customHeight="true" outlineLevel="0" collapsed="false">
      <c r="A313" s="175"/>
    </row>
    <row r="314" s="176" customFormat="true" ht="10.5" hidden="false" customHeight="true" outlineLevel="0" collapsed="false">
      <c r="A314" s="175"/>
    </row>
    <row r="315" s="176" customFormat="true" ht="10.5" hidden="false" customHeight="true" outlineLevel="0" collapsed="false">
      <c r="A315" s="175"/>
    </row>
    <row r="316" s="176" customFormat="true" ht="10.5" hidden="false" customHeight="true" outlineLevel="0" collapsed="false">
      <c r="A316" s="175"/>
    </row>
    <row r="317" s="176" customFormat="true" ht="10.5" hidden="false" customHeight="true" outlineLevel="0" collapsed="false">
      <c r="A317" s="175"/>
    </row>
    <row r="318" s="176" customFormat="true" ht="10.5" hidden="false" customHeight="true" outlineLevel="0" collapsed="false">
      <c r="A318" s="175"/>
    </row>
    <row r="319" s="176" customFormat="true" ht="10.5" hidden="false" customHeight="true" outlineLevel="0" collapsed="false">
      <c r="A319" s="175"/>
    </row>
    <row r="320" s="176" customFormat="true" ht="10.5" hidden="false" customHeight="true" outlineLevel="0" collapsed="false">
      <c r="A320" s="175"/>
    </row>
    <row r="321" s="176" customFormat="true" ht="10.5" hidden="false" customHeight="true" outlineLevel="0" collapsed="false">
      <c r="A321" s="175"/>
    </row>
    <row r="322" s="176" customFormat="true" ht="10.5" hidden="false" customHeight="true" outlineLevel="0" collapsed="false">
      <c r="A322" s="175"/>
    </row>
    <row r="323" s="176" customFormat="true" ht="10.5" hidden="false" customHeight="true" outlineLevel="0" collapsed="false">
      <c r="A323" s="175"/>
    </row>
    <row r="324" s="176" customFormat="true" ht="10.5" hidden="false" customHeight="true" outlineLevel="0" collapsed="false">
      <c r="A324" s="175"/>
    </row>
    <row r="325" s="176" customFormat="true" ht="10.5" hidden="false" customHeight="true" outlineLevel="0" collapsed="false">
      <c r="A325" s="175"/>
    </row>
    <row r="326" s="176" customFormat="true" ht="10.5" hidden="false" customHeight="true" outlineLevel="0" collapsed="false">
      <c r="A326" s="175"/>
    </row>
    <row r="327" s="176" customFormat="true" ht="10.5" hidden="false" customHeight="true" outlineLevel="0" collapsed="false">
      <c r="A327" s="175"/>
    </row>
    <row r="328" s="176" customFormat="true" ht="10.5" hidden="false" customHeight="true" outlineLevel="0" collapsed="false">
      <c r="A328" s="175"/>
    </row>
    <row r="329" s="176" customFormat="true" ht="10.5" hidden="false" customHeight="true" outlineLevel="0" collapsed="false">
      <c r="A329" s="175"/>
    </row>
    <row r="330" s="176" customFormat="true" ht="10.5" hidden="false" customHeight="true" outlineLevel="0" collapsed="false">
      <c r="A330" s="175"/>
    </row>
    <row r="331" s="176" customFormat="true" ht="10.5" hidden="false" customHeight="true" outlineLevel="0" collapsed="false">
      <c r="A331" s="175"/>
    </row>
    <row r="332" s="176" customFormat="true" ht="10.5" hidden="false" customHeight="true" outlineLevel="0" collapsed="false">
      <c r="A332" s="175"/>
    </row>
    <row r="333" s="176" customFormat="true" ht="10.5" hidden="false" customHeight="true" outlineLevel="0" collapsed="false">
      <c r="A333" s="175"/>
    </row>
    <row r="334" s="176" customFormat="true" ht="10.5" hidden="false" customHeight="true" outlineLevel="0" collapsed="false">
      <c r="A334" s="175"/>
    </row>
    <row r="335" s="176" customFormat="true" ht="10.5" hidden="false" customHeight="true" outlineLevel="0" collapsed="false">
      <c r="A335" s="175"/>
    </row>
    <row r="336" s="176" customFormat="true" ht="10.5" hidden="false" customHeight="true" outlineLevel="0" collapsed="false">
      <c r="A336" s="175"/>
    </row>
    <row r="337" s="176" customFormat="true" ht="10.5" hidden="false" customHeight="true" outlineLevel="0" collapsed="false">
      <c r="A337" s="175"/>
    </row>
    <row r="338" s="176" customFormat="true" ht="10.5" hidden="false" customHeight="true" outlineLevel="0" collapsed="false">
      <c r="A338" s="175"/>
    </row>
    <row r="339" s="176" customFormat="true" ht="10.5" hidden="false" customHeight="true" outlineLevel="0" collapsed="false">
      <c r="A339" s="175"/>
    </row>
    <row r="340" s="176" customFormat="true" ht="10.5" hidden="false" customHeight="true" outlineLevel="0" collapsed="false">
      <c r="A340" s="175"/>
    </row>
    <row r="341" s="176" customFormat="true" ht="10.5" hidden="false" customHeight="true" outlineLevel="0" collapsed="false">
      <c r="A341" s="175"/>
    </row>
    <row r="342" s="176" customFormat="true" ht="10.5" hidden="false" customHeight="true" outlineLevel="0" collapsed="false">
      <c r="A342" s="175"/>
    </row>
    <row r="343" s="176" customFormat="true" ht="10.5" hidden="false" customHeight="true" outlineLevel="0" collapsed="false">
      <c r="A343" s="175"/>
    </row>
    <row r="344" s="176" customFormat="true" ht="10.5" hidden="false" customHeight="true" outlineLevel="0" collapsed="false">
      <c r="A344" s="175"/>
    </row>
    <row r="345" s="176" customFormat="true" ht="10.5" hidden="false" customHeight="true" outlineLevel="0" collapsed="false">
      <c r="A345" s="175"/>
    </row>
    <row r="346" s="176" customFormat="true" ht="10.5" hidden="false" customHeight="true" outlineLevel="0" collapsed="false">
      <c r="A346" s="175"/>
    </row>
    <row r="347" s="176" customFormat="true" ht="10.5" hidden="false" customHeight="true" outlineLevel="0" collapsed="false">
      <c r="A347" s="175"/>
    </row>
    <row r="348" s="176" customFormat="true" ht="10.5" hidden="false" customHeight="true" outlineLevel="0" collapsed="false">
      <c r="A348" s="175"/>
    </row>
    <row r="349" s="176" customFormat="true" ht="10.5" hidden="false" customHeight="true" outlineLevel="0" collapsed="false">
      <c r="A349" s="175"/>
    </row>
    <row r="350" s="176" customFormat="true" ht="10.5" hidden="false" customHeight="true" outlineLevel="0" collapsed="false">
      <c r="A350" s="175"/>
    </row>
    <row r="351" s="176" customFormat="true" ht="10.5" hidden="false" customHeight="true" outlineLevel="0" collapsed="false">
      <c r="A351" s="175"/>
    </row>
    <row r="352" s="176" customFormat="true" ht="10.5" hidden="false" customHeight="true" outlineLevel="0" collapsed="false">
      <c r="A352" s="175"/>
    </row>
    <row r="353" s="176" customFormat="true" ht="10.5" hidden="false" customHeight="true" outlineLevel="0" collapsed="false">
      <c r="A353" s="175"/>
    </row>
    <row r="354" s="176" customFormat="true" ht="10.5" hidden="false" customHeight="true" outlineLevel="0" collapsed="false">
      <c r="A354" s="175"/>
    </row>
    <row r="355" s="176" customFormat="true" ht="10.5" hidden="false" customHeight="true" outlineLevel="0" collapsed="false">
      <c r="A355" s="175"/>
    </row>
    <row r="356" s="176" customFormat="true" ht="10.5" hidden="false" customHeight="true" outlineLevel="0" collapsed="false">
      <c r="A356" s="175"/>
    </row>
    <row r="357" s="176" customFormat="true" ht="10.5" hidden="false" customHeight="true" outlineLevel="0" collapsed="false">
      <c r="A357" s="175"/>
    </row>
    <row r="358" s="176" customFormat="true" ht="10.5" hidden="false" customHeight="true" outlineLevel="0" collapsed="false">
      <c r="A358" s="175"/>
    </row>
    <row r="359" s="176" customFormat="true" ht="10.5" hidden="false" customHeight="true" outlineLevel="0" collapsed="false">
      <c r="A359" s="175"/>
    </row>
    <row r="360" s="176" customFormat="true" ht="10.5" hidden="false" customHeight="true" outlineLevel="0" collapsed="false">
      <c r="A360" s="175"/>
    </row>
    <row r="361" s="176" customFormat="true" ht="10.5" hidden="false" customHeight="true" outlineLevel="0" collapsed="false">
      <c r="A361" s="175"/>
    </row>
    <row r="362" s="176" customFormat="true" ht="10.5" hidden="false" customHeight="true" outlineLevel="0" collapsed="false">
      <c r="A362" s="175"/>
    </row>
    <row r="363" s="176" customFormat="true" ht="10.5" hidden="false" customHeight="true" outlineLevel="0" collapsed="false">
      <c r="A363" s="175"/>
    </row>
    <row r="364" s="176" customFormat="true" ht="10.5" hidden="false" customHeight="true" outlineLevel="0" collapsed="false">
      <c r="A364" s="175"/>
    </row>
    <row r="365" s="176" customFormat="true" ht="10.5" hidden="false" customHeight="true" outlineLevel="0" collapsed="false">
      <c r="A365" s="175"/>
    </row>
    <row r="366" s="176" customFormat="true" ht="10.5" hidden="false" customHeight="true" outlineLevel="0" collapsed="false">
      <c r="A366" s="175"/>
    </row>
    <row r="367" s="176" customFormat="true" ht="10.5" hidden="false" customHeight="true" outlineLevel="0" collapsed="false">
      <c r="A367" s="175"/>
    </row>
    <row r="368" s="176" customFormat="true" ht="10.5" hidden="false" customHeight="true" outlineLevel="0" collapsed="false">
      <c r="A368" s="175"/>
    </row>
    <row r="369" s="176" customFormat="true" ht="10.5" hidden="false" customHeight="true" outlineLevel="0" collapsed="false">
      <c r="A369" s="175"/>
    </row>
    <row r="370" s="176" customFormat="true" ht="10.5" hidden="false" customHeight="true" outlineLevel="0" collapsed="false">
      <c r="A370" s="175"/>
    </row>
    <row r="371" s="176" customFormat="true" ht="10.5" hidden="false" customHeight="true" outlineLevel="0" collapsed="false">
      <c r="A371" s="175"/>
    </row>
    <row r="372" s="176" customFormat="true" ht="10.5" hidden="false" customHeight="true" outlineLevel="0" collapsed="false">
      <c r="A372" s="175"/>
    </row>
    <row r="373" s="176" customFormat="true" ht="10.5" hidden="false" customHeight="true" outlineLevel="0" collapsed="false">
      <c r="A373" s="175"/>
    </row>
    <row r="374" s="176" customFormat="true" ht="10.5" hidden="false" customHeight="true" outlineLevel="0" collapsed="false">
      <c r="A374" s="175"/>
    </row>
    <row r="375" s="176" customFormat="true" ht="10.5" hidden="false" customHeight="true" outlineLevel="0" collapsed="false">
      <c r="A375" s="175"/>
    </row>
    <row r="376" s="176" customFormat="true" ht="10.5" hidden="false" customHeight="true" outlineLevel="0" collapsed="false">
      <c r="A376" s="175"/>
    </row>
    <row r="377" s="176" customFormat="true" ht="10.5" hidden="false" customHeight="true" outlineLevel="0" collapsed="false">
      <c r="A377" s="175"/>
    </row>
    <row r="378" s="176" customFormat="true" ht="10.5" hidden="false" customHeight="true" outlineLevel="0" collapsed="false">
      <c r="A378" s="175"/>
    </row>
    <row r="379" s="176" customFormat="true" ht="10.5" hidden="false" customHeight="true" outlineLevel="0" collapsed="false">
      <c r="A379" s="175"/>
    </row>
    <row r="380" s="176" customFormat="true" ht="10.5" hidden="false" customHeight="true" outlineLevel="0" collapsed="false">
      <c r="A380" s="175"/>
    </row>
    <row r="381" s="176" customFormat="true" ht="10.5" hidden="false" customHeight="true" outlineLevel="0" collapsed="false">
      <c r="A381" s="175"/>
    </row>
    <row r="382" s="176" customFormat="true" ht="10.5" hidden="false" customHeight="true" outlineLevel="0" collapsed="false">
      <c r="A382" s="175"/>
    </row>
    <row r="383" s="176" customFormat="true" ht="10.5" hidden="false" customHeight="true" outlineLevel="0" collapsed="false">
      <c r="A383" s="175"/>
    </row>
    <row r="384" s="176" customFormat="true" ht="10.5" hidden="false" customHeight="true" outlineLevel="0" collapsed="false">
      <c r="A384" s="175"/>
    </row>
    <row r="385" s="176" customFormat="true" ht="10.5" hidden="false" customHeight="true" outlineLevel="0" collapsed="false">
      <c r="A385" s="175"/>
    </row>
    <row r="386" s="176" customFormat="true" ht="10.5" hidden="false" customHeight="true" outlineLevel="0" collapsed="false">
      <c r="A386" s="175"/>
    </row>
    <row r="387" s="176" customFormat="true" ht="10.5" hidden="false" customHeight="true" outlineLevel="0" collapsed="false">
      <c r="A387" s="175"/>
    </row>
    <row r="388" s="176" customFormat="true" ht="10.5" hidden="false" customHeight="true" outlineLevel="0" collapsed="false">
      <c r="A388" s="175"/>
    </row>
    <row r="389" s="176" customFormat="true" ht="10.5" hidden="false" customHeight="true" outlineLevel="0" collapsed="false">
      <c r="A389" s="175"/>
    </row>
    <row r="390" s="176" customFormat="true" ht="10.5" hidden="false" customHeight="true" outlineLevel="0" collapsed="false">
      <c r="A390" s="175"/>
    </row>
    <row r="391" s="176" customFormat="true" ht="10.5" hidden="false" customHeight="true" outlineLevel="0" collapsed="false">
      <c r="A391" s="175"/>
    </row>
    <row r="392" s="176" customFormat="true" ht="10.5" hidden="false" customHeight="true" outlineLevel="0" collapsed="false">
      <c r="A392" s="175"/>
    </row>
    <row r="393" s="176" customFormat="true" ht="10.5" hidden="false" customHeight="true" outlineLevel="0" collapsed="false">
      <c r="A393" s="175"/>
    </row>
    <row r="394" s="176" customFormat="true" ht="10.5" hidden="false" customHeight="true" outlineLevel="0" collapsed="false">
      <c r="A394" s="175"/>
    </row>
    <row r="395" s="176" customFormat="true" ht="10.5" hidden="false" customHeight="true" outlineLevel="0" collapsed="false">
      <c r="A395" s="175"/>
    </row>
    <row r="396" s="176" customFormat="true" ht="10.5" hidden="false" customHeight="true" outlineLevel="0" collapsed="false">
      <c r="A396" s="175"/>
    </row>
    <row r="397" s="176" customFormat="true" ht="10.5" hidden="false" customHeight="true" outlineLevel="0" collapsed="false">
      <c r="A397" s="175"/>
    </row>
    <row r="398" s="176" customFormat="true" ht="10.5" hidden="false" customHeight="true" outlineLevel="0" collapsed="false">
      <c r="A398" s="175"/>
    </row>
    <row r="399" s="176" customFormat="true" ht="10.5" hidden="false" customHeight="true" outlineLevel="0" collapsed="false">
      <c r="A399" s="175"/>
    </row>
    <row r="400" s="176" customFormat="true" ht="10.5" hidden="false" customHeight="true" outlineLevel="0" collapsed="false">
      <c r="A400" s="175"/>
    </row>
    <row r="401" s="176" customFormat="true" ht="10.5" hidden="false" customHeight="true" outlineLevel="0" collapsed="false">
      <c r="A401" s="175"/>
    </row>
    <row r="402" s="176" customFormat="true" ht="10.5" hidden="false" customHeight="true" outlineLevel="0" collapsed="false">
      <c r="A402" s="175"/>
    </row>
    <row r="403" s="176" customFormat="true" ht="10.5" hidden="false" customHeight="true" outlineLevel="0" collapsed="false">
      <c r="A403" s="175"/>
    </row>
    <row r="404" s="176" customFormat="true" ht="10.5" hidden="false" customHeight="true" outlineLevel="0" collapsed="false">
      <c r="A404" s="175"/>
    </row>
    <row r="405" s="176" customFormat="true" ht="10.5" hidden="false" customHeight="true" outlineLevel="0" collapsed="false">
      <c r="A405" s="175"/>
    </row>
    <row r="406" s="176" customFormat="true" ht="10.5" hidden="false" customHeight="true" outlineLevel="0" collapsed="false">
      <c r="A406" s="175"/>
    </row>
    <row r="407" s="176" customFormat="true" ht="10.5" hidden="false" customHeight="true" outlineLevel="0" collapsed="false">
      <c r="A407" s="175"/>
    </row>
    <row r="408" s="176" customFormat="true" ht="10.5" hidden="false" customHeight="true" outlineLevel="0" collapsed="false">
      <c r="A408" s="175"/>
    </row>
    <row r="409" s="176" customFormat="true" ht="10.5" hidden="false" customHeight="true" outlineLevel="0" collapsed="false">
      <c r="A409" s="175"/>
    </row>
    <row r="410" s="176" customFormat="true" ht="10.5" hidden="false" customHeight="true" outlineLevel="0" collapsed="false">
      <c r="A410" s="175"/>
    </row>
    <row r="411" s="176" customFormat="true" ht="10.5" hidden="false" customHeight="true" outlineLevel="0" collapsed="false">
      <c r="A411" s="175"/>
    </row>
    <row r="412" s="176" customFormat="true" ht="10.5" hidden="false" customHeight="true" outlineLevel="0" collapsed="false">
      <c r="A412" s="175"/>
    </row>
    <row r="413" s="176" customFormat="true" ht="10.5" hidden="false" customHeight="true" outlineLevel="0" collapsed="false">
      <c r="A413" s="175"/>
    </row>
    <row r="414" s="176" customFormat="true" ht="10.5" hidden="false" customHeight="true" outlineLevel="0" collapsed="false">
      <c r="A414" s="175"/>
    </row>
    <row r="415" s="176" customFormat="true" ht="10.5" hidden="false" customHeight="true" outlineLevel="0" collapsed="false">
      <c r="A415" s="175"/>
    </row>
    <row r="416" s="176" customFormat="true" ht="10.5" hidden="false" customHeight="true" outlineLevel="0" collapsed="false">
      <c r="A416" s="175"/>
    </row>
    <row r="417" s="176" customFormat="true" ht="10.5" hidden="false" customHeight="true" outlineLevel="0" collapsed="false">
      <c r="A417" s="175"/>
    </row>
    <row r="418" s="176" customFormat="true" ht="10.5" hidden="false" customHeight="true" outlineLevel="0" collapsed="false">
      <c r="A418" s="175"/>
    </row>
    <row r="419" s="176" customFormat="true" ht="10.5" hidden="false" customHeight="true" outlineLevel="0" collapsed="false">
      <c r="A419" s="175"/>
    </row>
    <row r="420" s="176" customFormat="true" ht="10.5" hidden="false" customHeight="true" outlineLevel="0" collapsed="false">
      <c r="A420" s="175"/>
    </row>
    <row r="421" s="176" customFormat="true" ht="10.5" hidden="false" customHeight="true" outlineLevel="0" collapsed="false">
      <c r="A421" s="175"/>
    </row>
    <row r="422" s="176" customFormat="true" ht="10.5" hidden="false" customHeight="true" outlineLevel="0" collapsed="false">
      <c r="A422" s="175"/>
    </row>
    <row r="423" s="176" customFormat="true" ht="10.5" hidden="false" customHeight="true" outlineLevel="0" collapsed="false">
      <c r="A423" s="175"/>
    </row>
    <row r="424" s="176" customFormat="true" ht="10.5" hidden="false" customHeight="true" outlineLevel="0" collapsed="false">
      <c r="A424" s="175"/>
    </row>
    <row r="425" s="176" customFormat="true" ht="10.5" hidden="false" customHeight="true" outlineLevel="0" collapsed="false">
      <c r="A425" s="175"/>
    </row>
    <row r="426" s="176" customFormat="true" ht="10.5" hidden="false" customHeight="true" outlineLevel="0" collapsed="false">
      <c r="A426" s="175"/>
    </row>
    <row r="427" s="176" customFormat="true" ht="10.5" hidden="false" customHeight="true" outlineLevel="0" collapsed="false">
      <c r="A427" s="175"/>
    </row>
    <row r="428" s="176" customFormat="true" ht="10.5" hidden="false" customHeight="true" outlineLevel="0" collapsed="false">
      <c r="A428" s="175"/>
    </row>
    <row r="429" s="176" customFormat="true" ht="10.5" hidden="false" customHeight="true" outlineLevel="0" collapsed="false">
      <c r="A429" s="175"/>
    </row>
    <row r="430" s="176" customFormat="true" ht="10.5" hidden="false" customHeight="true" outlineLevel="0" collapsed="false">
      <c r="A430" s="175"/>
    </row>
    <row r="431" s="176" customFormat="true" ht="10.5" hidden="false" customHeight="true" outlineLevel="0" collapsed="false">
      <c r="A431" s="175"/>
    </row>
    <row r="432" s="176" customFormat="true" ht="10.5" hidden="false" customHeight="true" outlineLevel="0" collapsed="false">
      <c r="A432" s="175"/>
    </row>
    <row r="433" s="176" customFormat="true" ht="10.5" hidden="false" customHeight="true" outlineLevel="0" collapsed="false">
      <c r="A433" s="175"/>
    </row>
    <row r="434" s="176" customFormat="true" ht="10.5" hidden="false" customHeight="true" outlineLevel="0" collapsed="false">
      <c r="A434" s="175"/>
    </row>
    <row r="435" s="176" customFormat="true" ht="10.5" hidden="false" customHeight="true" outlineLevel="0" collapsed="false">
      <c r="A435" s="175"/>
    </row>
    <row r="436" s="176" customFormat="true" ht="10.5" hidden="false" customHeight="true" outlineLevel="0" collapsed="false">
      <c r="A436" s="175"/>
    </row>
    <row r="437" s="176" customFormat="true" ht="10.5" hidden="false" customHeight="true" outlineLevel="0" collapsed="false">
      <c r="A437" s="175"/>
    </row>
    <row r="438" s="176" customFormat="true" ht="10.5" hidden="false" customHeight="true" outlineLevel="0" collapsed="false">
      <c r="A438" s="175"/>
    </row>
    <row r="439" s="176" customFormat="true" ht="10.5" hidden="false" customHeight="true" outlineLevel="0" collapsed="false">
      <c r="A439" s="175"/>
    </row>
    <row r="440" s="176" customFormat="true" ht="10.5" hidden="false" customHeight="true" outlineLevel="0" collapsed="false">
      <c r="A440" s="175"/>
    </row>
    <row r="441" s="176" customFormat="true" ht="10.5" hidden="false" customHeight="true" outlineLevel="0" collapsed="false">
      <c r="A441" s="175"/>
    </row>
    <row r="442" s="176" customFormat="true" ht="10.5" hidden="false" customHeight="true" outlineLevel="0" collapsed="false">
      <c r="A442" s="175"/>
    </row>
    <row r="443" s="176" customFormat="true" ht="10.5" hidden="false" customHeight="true" outlineLevel="0" collapsed="false">
      <c r="A443" s="175"/>
    </row>
    <row r="444" s="176" customFormat="true" ht="10.5" hidden="false" customHeight="true" outlineLevel="0" collapsed="false">
      <c r="A444" s="175"/>
    </row>
    <row r="445" s="176" customFormat="true" ht="10.5" hidden="false" customHeight="true" outlineLevel="0" collapsed="false">
      <c r="A445" s="175"/>
    </row>
    <row r="446" s="176" customFormat="true" ht="10.5" hidden="false" customHeight="true" outlineLevel="0" collapsed="false">
      <c r="A446" s="175"/>
    </row>
    <row r="447" s="176" customFormat="true" ht="10.5" hidden="false" customHeight="true" outlineLevel="0" collapsed="false">
      <c r="A447" s="175"/>
    </row>
    <row r="448" s="176" customFormat="true" ht="10.5" hidden="false" customHeight="true" outlineLevel="0" collapsed="false">
      <c r="A448" s="175"/>
    </row>
    <row r="449" s="176" customFormat="true" ht="10.5" hidden="false" customHeight="true" outlineLevel="0" collapsed="false">
      <c r="A449" s="175"/>
    </row>
    <row r="450" s="176" customFormat="true" ht="10.5" hidden="false" customHeight="true" outlineLevel="0" collapsed="false">
      <c r="A450" s="175"/>
    </row>
    <row r="451" s="176" customFormat="true" ht="10.5" hidden="false" customHeight="true" outlineLevel="0" collapsed="false">
      <c r="A451" s="175"/>
    </row>
    <row r="452" s="176" customFormat="true" ht="10.5" hidden="false" customHeight="true" outlineLevel="0" collapsed="false">
      <c r="A452" s="175"/>
    </row>
    <row r="453" s="176" customFormat="true" ht="10.5" hidden="false" customHeight="true" outlineLevel="0" collapsed="false">
      <c r="A453" s="175"/>
    </row>
    <row r="454" s="176" customFormat="true" ht="10.5" hidden="false" customHeight="true" outlineLevel="0" collapsed="false">
      <c r="A454" s="175"/>
    </row>
    <row r="455" s="176" customFormat="true" ht="10.5" hidden="false" customHeight="true" outlineLevel="0" collapsed="false">
      <c r="A455" s="175"/>
    </row>
    <row r="456" s="176" customFormat="true" ht="10.5" hidden="false" customHeight="true" outlineLevel="0" collapsed="false">
      <c r="A456" s="175"/>
    </row>
    <row r="457" s="176" customFormat="true" ht="10.5" hidden="false" customHeight="true" outlineLevel="0" collapsed="false">
      <c r="A457" s="175"/>
    </row>
    <row r="458" s="176" customFormat="true" ht="10.5" hidden="false" customHeight="true" outlineLevel="0" collapsed="false">
      <c r="A458" s="175"/>
    </row>
    <row r="459" s="176" customFormat="true" ht="10.5" hidden="false" customHeight="true" outlineLevel="0" collapsed="false">
      <c r="A459" s="175"/>
    </row>
    <row r="460" s="176" customFormat="true" ht="10.5" hidden="false" customHeight="true" outlineLevel="0" collapsed="false">
      <c r="A460" s="175"/>
    </row>
    <row r="461" s="176" customFormat="true" ht="10.5" hidden="false" customHeight="true" outlineLevel="0" collapsed="false">
      <c r="A461" s="175"/>
    </row>
    <row r="462" s="176" customFormat="true" ht="10.5" hidden="false" customHeight="true" outlineLevel="0" collapsed="false">
      <c r="A462" s="175"/>
    </row>
    <row r="463" s="176" customFormat="true" ht="10.5" hidden="false" customHeight="true" outlineLevel="0" collapsed="false">
      <c r="A463" s="175"/>
    </row>
    <row r="464" s="176" customFormat="true" ht="10.5" hidden="false" customHeight="true" outlineLevel="0" collapsed="false">
      <c r="A464" s="175"/>
    </row>
    <row r="465" s="176" customFormat="true" ht="10.5" hidden="false" customHeight="true" outlineLevel="0" collapsed="false">
      <c r="A465" s="175"/>
    </row>
    <row r="466" s="176" customFormat="true" ht="10.5" hidden="false" customHeight="true" outlineLevel="0" collapsed="false">
      <c r="A466" s="175"/>
    </row>
    <row r="467" s="176" customFormat="true" ht="10.5" hidden="false" customHeight="true" outlineLevel="0" collapsed="false">
      <c r="A467" s="175"/>
    </row>
    <row r="468" s="176" customFormat="true" ht="10.5" hidden="false" customHeight="true" outlineLevel="0" collapsed="false">
      <c r="A468" s="175"/>
    </row>
    <row r="469" s="176" customFormat="true" ht="10.5" hidden="false" customHeight="true" outlineLevel="0" collapsed="false">
      <c r="A469" s="175"/>
    </row>
    <row r="470" s="176" customFormat="true" ht="10.5" hidden="false" customHeight="true" outlineLevel="0" collapsed="false">
      <c r="A470" s="175"/>
    </row>
    <row r="471" s="176" customFormat="true" ht="10.5" hidden="false" customHeight="true" outlineLevel="0" collapsed="false">
      <c r="A471" s="175"/>
    </row>
    <row r="472" s="176" customFormat="true" ht="10.5" hidden="false" customHeight="true" outlineLevel="0" collapsed="false">
      <c r="A472" s="175"/>
    </row>
    <row r="473" s="176" customFormat="true" ht="10.5" hidden="false" customHeight="true" outlineLevel="0" collapsed="false">
      <c r="A473" s="175"/>
    </row>
    <row r="474" s="176" customFormat="true" ht="10.5" hidden="false" customHeight="true" outlineLevel="0" collapsed="false">
      <c r="A474" s="175"/>
    </row>
    <row r="475" s="176" customFormat="true" ht="10.5" hidden="false" customHeight="true" outlineLevel="0" collapsed="false">
      <c r="A475" s="175"/>
    </row>
    <row r="476" s="176" customFormat="true" ht="10.5" hidden="false" customHeight="true" outlineLevel="0" collapsed="false">
      <c r="A476" s="175"/>
    </row>
    <row r="477" s="176" customFormat="true" ht="10.5" hidden="false" customHeight="true" outlineLevel="0" collapsed="false">
      <c r="A477" s="175"/>
    </row>
    <row r="478" s="176" customFormat="true" ht="10.5" hidden="false" customHeight="true" outlineLevel="0" collapsed="false">
      <c r="A478" s="175"/>
    </row>
    <row r="479" s="176" customFormat="true" ht="10.5" hidden="false" customHeight="true" outlineLevel="0" collapsed="false">
      <c r="A479" s="175"/>
    </row>
    <row r="480" s="176" customFormat="true" ht="10.5" hidden="false" customHeight="true" outlineLevel="0" collapsed="false">
      <c r="A480" s="175"/>
    </row>
    <row r="481" s="176" customFormat="true" ht="10.5" hidden="false" customHeight="true" outlineLevel="0" collapsed="false">
      <c r="A481" s="175"/>
    </row>
    <row r="482" s="176" customFormat="true" ht="10.5" hidden="false" customHeight="true" outlineLevel="0" collapsed="false">
      <c r="A482" s="175"/>
    </row>
    <row r="483" s="176" customFormat="true" ht="10.5" hidden="false" customHeight="true" outlineLevel="0" collapsed="false">
      <c r="A483" s="175"/>
    </row>
    <row r="484" s="176" customFormat="true" ht="10.5" hidden="false" customHeight="true" outlineLevel="0" collapsed="false">
      <c r="A484" s="175"/>
    </row>
    <row r="485" s="176" customFormat="true" ht="10.5" hidden="false" customHeight="true" outlineLevel="0" collapsed="false">
      <c r="A485" s="175"/>
    </row>
    <row r="486" s="176" customFormat="true" ht="10.5" hidden="false" customHeight="true" outlineLevel="0" collapsed="false">
      <c r="A486" s="175"/>
    </row>
    <row r="487" s="176" customFormat="true" ht="10.5" hidden="false" customHeight="true" outlineLevel="0" collapsed="false">
      <c r="A487" s="175"/>
    </row>
    <row r="488" s="176" customFormat="true" ht="10.5" hidden="false" customHeight="true" outlineLevel="0" collapsed="false">
      <c r="A488" s="175"/>
    </row>
    <row r="489" s="176" customFormat="true" ht="10.5" hidden="false" customHeight="true" outlineLevel="0" collapsed="false">
      <c r="A489" s="175"/>
    </row>
    <row r="490" s="176" customFormat="true" ht="10.5" hidden="false" customHeight="true" outlineLevel="0" collapsed="false">
      <c r="A490" s="175"/>
    </row>
    <row r="491" s="176" customFormat="true" ht="10.5" hidden="false" customHeight="true" outlineLevel="0" collapsed="false">
      <c r="A491" s="175"/>
    </row>
    <row r="492" s="176" customFormat="true" ht="10.5" hidden="false" customHeight="true" outlineLevel="0" collapsed="false">
      <c r="A492" s="175"/>
    </row>
    <row r="493" s="176" customFormat="true" ht="10.5" hidden="false" customHeight="true" outlineLevel="0" collapsed="false">
      <c r="A493" s="175"/>
    </row>
    <row r="494" s="176" customFormat="true" ht="10.5" hidden="false" customHeight="true" outlineLevel="0" collapsed="false">
      <c r="A494" s="175"/>
    </row>
    <row r="495" s="176" customFormat="true" ht="10.5" hidden="false" customHeight="true" outlineLevel="0" collapsed="false">
      <c r="A495" s="175"/>
    </row>
    <row r="496" s="176" customFormat="true" ht="10.5" hidden="false" customHeight="true" outlineLevel="0" collapsed="false">
      <c r="A496" s="175"/>
    </row>
    <row r="497" s="176" customFormat="true" ht="10.5" hidden="false" customHeight="true" outlineLevel="0" collapsed="false">
      <c r="A497" s="175"/>
    </row>
    <row r="498" s="176" customFormat="true" ht="10.5" hidden="false" customHeight="true" outlineLevel="0" collapsed="false">
      <c r="A498" s="175"/>
    </row>
    <row r="499" s="176" customFormat="true" ht="10.5" hidden="false" customHeight="true" outlineLevel="0" collapsed="false">
      <c r="A499" s="175"/>
    </row>
    <row r="500" s="176" customFormat="true" ht="10.5" hidden="false" customHeight="true" outlineLevel="0" collapsed="false">
      <c r="A500" s="175"/>
    </row>
    <row r="501" s="176" customFormat="true" ht="10.5" hidden="false" customHeight="true" outlineLevel="0" collapsed="false">
      <c r="A501" s="175"/>
    </row>
    <row r="502" s="176" customFormat="true" ht="10.5" hidden="false" customHeight="true" outlineLevel="0" collapsed="false">
      <c r="A502" s="175"/>
    </row>
    <row r="503" s="176" customFormat="true" ht="10.5" hidden="false" customHeight="true" outlineLevel="0" collapsed="false">
      <c r="A503" s="175"/>
    </row>
    <row r="504" s="176" customFormat="true" ht="10.5" hidden="false" customHeight="true" outlineLevel="0" collapsed="false">
      <c r="A504" s="175"/>
    </row>
    <row r="505" s="176" customFormat="true" ht="10.5" hidden="false" customHeight="true" outlineLevel="0" collapsed="false">
      <c r="A505" s="175"/>
    </row>
    <row r="506" s="176" customFormat="true" ht="10.5" hidden="false" customHeight="true" outlineLevel="0" collapsed="false">
      <c r="A506" s="175"/>
    </row>
    <row r="507" s="176" customFormat="true" ht="10.5" hidden="false" customHeight="true" outlineLevel="0" collapsed="false">
      <c r="A507" s="175"/>
    </row>
    <row r="508" s="176" customFormat="true" ht="10.5" hidden="false" customHeight="true" outlineLevel="0" collapsed="false">
      <c r="A508" s="175"/>
    </row>
    <row r="509" s="176" customFormat="true" ht="10.5" hidden="false" customHeight="true" outlineLevel="0" collapsed="false">
      <c r="A509" s="175"/>
    </row>
    <row r="510" s="176" customFormat="true" ht="10.5" hidden="false" customHeight="true" outlineLevel="0" collapsed="false">
      <c r="A510" s="175"/>
    </row>
    <row r="511" s="176" customFormat="true" ht="10.5" hidden="false" customHeight="true" outlineLevel="0" collapsed="false">
      <c r="A511" s="175"/>
    </row>
    <row r="512" s="176" customFormat="true" ht="10.5" hidden="false" customHeight="true" outlineLevel="0" collapsed="false">
      <c r="A512" s="175"/>
    </row>
    <row r="513" s="176" customFormat="true" ht="10.5" hidden="false" customHeight="true" outlineLevel="0" collapsed="false">
      <c r="A513" s="175"/>
    </row>
    <row r="514" s="176" customFormat="true" ht="10.5" hidden="false" customHeight="true" outlineLevel="0" collapsed="false">
      <c r="A514" s="175"/>
    </row>
    <row r="515" s="176" customFormat="true" ht="10.5" hidden="false" customHeight="true" outlineLevel="0" collapsed="false">
      <c r="A515" s="175"/>
    </row>
    <row r="516" s="176" customFormat="true" ht="10.5" hidden="false" customHeight="true" outlineLevel="0" collapsed="false">
      <c r="A516" s="175"/>
    </row>
    <row r="517" s="176" customFormat="true" ht="10.5" hidden="false" customHeight="true" outlineLevel="0" collapsed="false">
      <c r="A517" s="175"/>
    </row>
    <row r="518" s="176" customFormat="true" ht="10.5" hidden="false" customHeight="true" outlineLevel="0" collapsed="false">
      <c r="A518" s="175"/>
    </row>
    <row r="519" s="176" customFormat="true" ht="10.5" hidden="false" customHeight="true" outlineLevel="0" collapsed="false">
      <c r="A519" s="175"/>
    </row>
    <row r="520" s="176" customFormat="true" ht="10.5" hidden="false" customHeight="true" outlineLevel="0" collapsed="false">
      <c r="A520" s="175"/>
    </row>
    <row r="521" s="176" customFormat="true" ht="10.5" hidden="false" customHeight="true" outlineLevel="0" collapsed="false">
      <c r="A521" s="175"/>
    </row>
    <row r="522" s="176" customFormat="true" ht="10.5" hidden="false" customHeight="true" outlineLevel="0" collapsed="false">
      <c r="A522" s="175"/>
    </row>
    <row r="523" s="176" customFormat="true" ht="10.5" hidden="false" customHeight="true" outlineLevel="0" collapsed="false">
      <c r="A523" s="175"/>
    </row>
    <row r="524" s="176" customFormat="true" ht="10.5" hidden="false" customHeight="true" outlineLevel="0" collapsed="false">
      <c r="A524" s="175"/>
    </row>
    <row r="525" s="176" customFormat="true" ht="10.5" hidden="false" customHeight="true" outlineLevel="0" collapsed="false">
      <c r="A525" s="175"/>
    </row>
    <row r="526" s="176" customFormat="true" ht="10.5" hidden="false" customHeight="true" outlineLevel="0" collapsed="false">
      <c r="A526" s="175"/>
    </row>
    <row r="527" s="176" customFormat="true" ht="10.5" hidden="false" customHeight="true" outlineLevel="0" collapsed="false">
      <c r="A527" s="175"/>
    </row>
    <row r="528" s="176" customFormat="true" ht="10.5" hidden="false" customHeight="true" outlineLevel="0" collapsed="false">
      <c r="A528" s="175"/>
    </row>
    <row r="529" s="176" customFormat="true" ht="10.5" hidden="false" customHeight="true" outlineLevel="0" collapsed="false">
      <c r="A529" s="175"/>
    </row>
    <row r="530" s="176" customFormat="true" ht="10.5" hidden="false" customHeight="true" outlineLevel="0" collapsed="false">
      <c r="A530" s="175"/>
    </row>
    <row r="531" s="176" customFormat="true" ht="10.5" hidden="false" customHeight="true" outlineLevel="0" collapsed="false">
      <c r="A531" s="175"/>
    </row>
    <row r="532" s="176" customFormat="true" ht="10.5" hidden="false" customHeight="true" outlineLevel="0" collapsed="false">
      <c r="A532" s="175"/>
    </row>
    <row r="533" customFormat="false" ht="10.5" hidden="false" customHeight="true" outlineLevel="0" collapsed="false">
      <c r="A533" s="179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  <c r="AG533" s="125"/>
    </row>
  </sheetData>
  <mergeCells count="12">
    <mergeCell ref="A7:B7"/>
    <mergeCell ref="A16:B16"/>
    <mergeCell ref="A26:B26"/>
    <mergeCell ref="A37:B37"/>
    <mergeCell ref="A47:B47"/>
    <mergeCell ref="A57:B57"/>
    <mergeCell ref="A68:B68"/>
    <mergeCell ref="A79:B79"/>
    <mergeCell ref="A91:B91"/>
    <mergeCell ref="A100:B100"/>
    <mergeCell ref="A114:B114"/>
    <mergeCell ref="B119:B1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2020-08-26T13:07:49Z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